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65" windowWidth="23715" windowHeight="9780" tabRatio="887"/>
  </bookViews>
  <sheets>
    <sheet name="TOP" sheetId="72" r:id="rId1"/>
    <sheet name="二十四節気" sheetId="42" r:id="rId2"/>
    <sheet name="旧暦計算" sheetId="3" r:id="rId3"/>
    <sheet name="月齢計算" sheetId="4" r:id="rId4"/>
    <sheet name="二分二至" sheetId="56" r:id="rId5"/>
    <sheet name="朔1-1" sheetId="70" r:id="rId6"/>
    <sheet name="朔1" sheetId="69" r:id="rId7"/>
    <sheet name="朔1+1" sheetId="71" r:id="rId8"/>
    <sheet name="朔229日" sheetId="57" r:id="rId9"/>
    <sheet name="朔230日" sheetId="58" r:id="rId10"/>
    <sheet name="朔329日" sheetId="59" r:id="rId11"/>
    <sheet name="朔330日" sheetId="60" r:id="rId12"/>
    <sheet name="朔429日" sheetId="61" r:id="rId13"/>
    <sheet name="朔430日" sheetId="63" r:id="rId14"/>
    <sheet name="朔529日" sheetId="62" r:id="rId15"/>
    <sheet name="朔530日" sheetId="64" r:id="rId16"/>
  </sheets>
  <externalReferences>
    <externalReference r:id="rId17"/>
  </externalReferences>
  <definedNames>
    <definedName name="干支">IF(ISNA(MATCH([1]えと!$I$3,[1]えと!$H$6:$H$17,)),[1]えと!$I$3,INDEX([1]えと!$J$6:$J$17, MATCH([1]えと!$I$3,[1]えと!$H$6:$H$17,)))</definedName>
    <definedName name="月齢">IF(ISNA(MATCH([1]日めくり!$F$13,[1]月齢!$A$1:$A$31,)),[1]日めくり!$F$13,INDEX([1]月齢!$B$1:$B$31, MATCH([1]日めくり!$F$13,[1]月齢!$A$1:$A$31,)))</definedName>
    <definedName name="時刻">TOP!$A$12:$B$12</definedName>
    <definedName name="祝日一覧">[1]祝日!$A$1:$B$1517</definedName>
  </definedNames>
  <calcPr calcId="145621"/>
</workbook>
</file>

<file path=xl/calcChain.xml><?xml version="1.0" encoding="utf-8"?>
<calcChain xmlns="http://schemas.openxmlformats.org/spreadsheetml/2006/main">
  <c r="G20" i="3" l="1"/>
  <c r="A4" i="3"/>
  <c r="D2" i="4" l="1"/>
  <c r="E2" i="4"/>
  <c r="C2" i="4"/>
  <c r="D4" i="3" l="1"/>
  <c r="C4" i="3"/>
  <c r="B4" i="3"/>
  <c r="U99" i="71"/>
  <c r="T99" i="71"/>
  <c r="S99" i="71"/>
  <c r="R99" i="71"/>
  <c r="Q99" i="71"/>
  <c r="P99" i="71"/>
  <c r="O99" i="71"/>
  <c r="N99" i="71"/>
  <c r="M99" i="71"/>
  <c r="L99" i="71"/>
  <c r="K99" i="71"/>
  <c r="J99" i="71"/>
  <c r="I99" i="71"/>
  <c r="H99" i="71"/>
  <c r="G99" i="71"/>
  <c r="F99" i="71"/>
  <c r="E99" i="71"/>
  <c r="D99" i="71"/>
  <c r="C99" i="71"/>
  <c r="U34" i="71"/>
  <c r="T34" i="71"/>
  <c r="S34" i="71"/>
  <c r="R34" i="71"/>
  <c r="Q34" i="71"/>
  <c r="P34" i="71"/>
  <c r="O34" i="71"/>
  <c r="N34" i="71"/>
  <c r="M34" i="71"/>
  <c r="L34" i="71"/>
  <c r="K34" i="71"/>
  <c r="J34" i="71"/>
  <c r="I34" i="71"/>
  <c r="H34" i="71"/>
  <c r="G34" i="71"/>
  <c r="F34" i="71"/>
  <c r="E34" i="71"/>
  <c r="D34" i="71"/>
  <c r="C34" i="71"/>
  <c r="E27" i="71"/>
  <c r="D27" i="71"/>
  <c r="C27" i="71"/>
  <c r="U9" i="71"/>
  <c r="T9" i="71"/>
  <c r="S9" i="71"/>
  <c r="R9" i="71"/>
  <c r="Q9" i="71"/>
  <c r="P9" i="71"/>
  <c r="O9" i="71"/>
  <c r="N9" i="71"/>
  <c r="M9" i="71"/>
  <c r="L9" i="71"/>
  <c r="K9" i="71"/>
  <c r="J9" i="71"/>
  <c r="I9" i="71"/>
  <c r="H9" i="71"/>
  <c r="G9" i="71"/>
  <c r="F9" i="71"/>
  <c r="E9" i="71"/>
  <c r="D9" i="71"/>
  <c r="C9" i="71"/>
  <c r="U99" i="70"/>
  <c r="T99" i="70"/>
  <c r="S99" i="70"/>
  <c r="R99" i="70"/>
  <c r="Q99" i="70"/>
  <c r="P99" i="70"/>
  <c r="O99" i="70"/>
  <c r="N99" i="70"/>
  <c r="M99" i="70"/>
  <c r="L99" i="70"/>
  <c r="K99" i="70"/>
  <c r="J99" i="70"/>
  <c r="I99" i="70"/>
  <c r="H99" i="70"/>
  <c r="G99" i="70"/>
  <c r="F99" i="70"/>
  <c r="E99" i="70"/>
  <c r="D99" i="70"/>
  <c r="C99" i="70"/>
  <c r="U34" i="70"/>
  <c r="T34" i="70"/>
  <c r="S34" i="70"/>
  <c r="R34" i="70"/>
  <c r="Q34" i="70"/>
  <c r="P34" i="70"/>
  <c r="O34" i="70"/>
  <c r="N34" i="70"/>
  <c r="M34" i="70"/>
  <c r="L34" i="70"/>
  <c r="K34" i="70"/>
  <c r="J34" i="70"/>
  <c r="I34" i="70"/>
  <c r="H34" i="70"/>
  <c r="G34" i="70"/>
  <c r="F34" i="70"/>
  <c r="E34" i="70"/>
  <c r="D34" i="70"/>
  <c r="C34" i="70"/>
  <c r="E27" i="70"/>
  <c r="D27" i="70"/>
  <c r="C27" i="70"/>
  <c r="U9" i="70"/>
  <c r="T9" i="70"/>
  <c r="S9" i="70"/>
  <c r="R9" i="70"/>
  <c r="Q9" i="70"/>
  <c r="P9" i="70"/>
  <c r="O9" i="70"/>
  <c r="N9" i="70"/>
  <c r="M9" i="70"/>
  <c r="L9" i="70"/>
  <c r="K9" i="70"/>
  <c r="J9" i="70"/>
  <c r="I9" i="70"/>
  <c r="H9" i="70"/>
  <c r="G9" i="70"/>
  <c r="F9" i="70"/>
  <c r="E9" i="70"/>
  <c r="D9" i="70"/>
  <c r="C9" i="70"/>
  <c r="U99" i="69"/>
  <c r="T99" i="69"/>
  <c r="S99" i="69"/>
  <c r="R99" i="69"/>
  <c r="Q99" i="69"/>
  <c r="P99" i="69"/>
  <c r="O99" i="69"/>
  <c r="N99" i="69"/>
  <c r="M99" i="69"/>
  <c r="L99" i="69"/>
  <c r="K99" i="69"/>
  <c r="J99" i="69"/>
  <c r="I99" i="69"/>
  <c r="H99" i="69"/>
  <c r="G99" i="69"/>
  <c r="F99" i="69"/>
  <c r="E99" i="69"/>
  <c r="D99" i="69"/>
  <c r="C99" i="69"/>
  <c r="U34" i="69"/>
  <c r="T34" i="69"/>
  <c r="S34" i="69"/>
  <c r="R34" i="69"/>
  <c r="Q34" i="69"/>
  <c r="P34" i="69"/>
  <c r="O34" i="69"/>
  <c r="N34" i="69"/>
  <c r="M34" i="69"/>
  <c r="L34" i="69"/>
  <c r="K34" i="69"/>
  <c r="J34" i="69"/>
  <c r="I34" i="69"/>
  <c r="H34" i="69"/>
  <c r="G34" i="69"/>
  <c r="F34" i="69"/>
  <c r="E34" i="69"/>
  <c r="D34" i="69"/>
  <c r="C34" i="69"/>
  <c r="E27" i="69"/>
  <c r="D27" i="69"/>
  <c r="C27" i="69"/>
  <c r="U9" i="69"/>
  <c r="T9" i="69"/>
  <c r="S9" i="69"/>
  <c r="R9" i="69"/>
  <c r="Q9" i="69"/>
  <c r="P9" i="69"/>
  <c r="O9" i="69"/>
  <c r="N9" i="69"/>
  <c r="M9" i="69"/>
  <c r="L9" i="69"/>
  <c r="K9" i="69"/>
  <c r="J9" i="69"/>
  <c r="I9" i="69"/>
  <c r="H9" i="69"/>
  <c r="G9" i="69"/>
  <c r="F9" i="69"/>
  <c r="E9" i="69"/>
  <c r="D9" i="69"/>
  <c r="C9" i="69"/>
  <c r="U99" i="64" l="1"/>
  <c r="T99" i="64"/>
  <c r="S99" i="64"/>
  <c r="R99" i="64"/>
  <c r="Q99" i="64"/>
  <c r="P99" i="64"/>
  <c r="O99" i="64"/>
  <c r="N99" i="64"/>
  <c r="M99" i="64"/>
  <c r="L99" i="64"/>
  <c r="K99" i="64"/>
  <c r="J99" i="64"/>
  <c r="I99" i="64"/>
  <c r="H99" i="64"/>
  <c r="G99" i="64"/>
  <c r="F99" i="64"/>
  <c r="E99" i="64"/>
  <c r="D99" i="64"/>
  <c r="C99" i="64"/>
  <c r="U34" i="64"/>
  <c r="T34" i="64"/>
  <c r="S34" i="64"/>
  <c r="R34" i="64"/>
  <c r="Q34" i="64"/>
  <c r="P34" i="64"/>
  <c r="O34" i="64"/>
  <c r="N34" i="64"/>
  <c r="M34" i="64"/>
  <c r="L34" i="64"/>
  <c r="K34" i="64"/>
  <c r="J34" i="64"/>
  <c r="I34" i="64"/>
  <c r="H34" i="64"/>
  <c r="G34" i="64"/>
  <c r="F34" i="64"/>
  <c r="E34" i="64"/>
  <c r="D34" i="64"/>
  <c r="C34" i="64"/>
  <c r="E27" i="64"/>
  <c r="D27" i="64"/>
  <c r="C27" i="64"/>
  <c r="U9" i="64"/>
  <c r="T9" i="64"/>
  <c r="S9" i="64"/>
  <c r="R9" i="64"/>
  <c r="Q9" i="64"/>
  <c r="P9" i="64"/>
  <c r="O9" i="64"/>
  <c r="N9" i="64"/>
  <c r="M9" i="64"/>
  <c r="L9" i="64"/>
  <c r="K9" i="64"/>
  <c r="J9" i="64"/>
  <c r="I9" i="64"/>
  <c r="H9" i="64"/>
  <c r="G9" i="64"/>
  <c r="F9" i="64"/>
  <c r="E9" i="64"/>
  <c r="D9" i="64"/>
  <c r="C9" i="64"/>
  <c r="U99" i="63"/>
  <c r="T99" i="63"/>
  <c r="S99" i="63"/>
  <c r="R99" i="63"/>
  <c r="Q99" i="63"/>
  <c r="P99" i="63"/>
  <c r="O99" i="63"/>
  <c r="N99" i="63"/>
  <c r="M99" i="63"/>
  <c r="L99" i="63"/>
  <c r="K99" i="63"/>
  <c r="J99" i="63"/>
  <c r="I99" i="63"/>
  <c r="H99" i="63"/>
  <c r="G99" i="63"/>
  <c r="F99" i="63"/>
  <c r="E99" i="63"/>
  <c r="D99" i="63"/>
  <c r="C99" i="63"/>
  <c r="U34" i="63"/>
  <c r="T34" i="63"/>
  <c r="S34" i="63"/>
  <c r="R34" i="63"/>
  <c r="Q34" i="63"/>
  <c r="P34" i="63"/>
  <c r="O34" i="63"/>
  <c r="N34" i="63"/>
  <c r="M34" i="63"/>
  <c r="L34" i="63"/>
  <c r="K34" i="63"/>
  <c r="J34" i="63"/>
  <c r="I34" i="63"/>
  <c r="H34" i="63"/>
  <c r="G34" i="63"/>
  <c r="F34" i="63"/>
  <c r="E34" i="63"/>
  <c r="D34" i="63"/>
  <c r="C34" i="63"/>
  <c r="E27" i="63"/>
  <c r="D27" i="63"/>
  <c r="C27" i="63"/>
  <c r="U9" i="63"/>
  <c r="T9" i="63"/>
  <c r="S9" i="63"/>
  <c r="R9" i="63"/>
  <c r="Q9" i="63"/>
  <c r="P9" i="63"/>
  <c r="O9" i="63"/>
  <c r="N9" i="63"/>
  <c r="M9" i="63"/>
  <c r="L9" i="63"/>
  <c r="K9" i="63"/>
  <c r="J9" i="63"/>
  <c r="I9" i="63"/>
  <c r="H9" i="63"/>
  <c r="G9" i="63"/>
  <c r="F9" i="63"/>
  <c r="E9" i="63"/>
  <c r="D9" i="63"/>
  <c r="C9" i="63"/>
  <c r="U99" i="62"/>
  <c r="T99" i="62"/>
  <c r="S99" i="62"/>
  <c r="R99" i="62"/>
  <c r="Q99" i="62"/>
  <c r="P99" i="62"/>
  <c r="O99" i="62"/>
  <c r="N99" i="62"/>
  <c r="M99" i="62"/>
  <c r="L99" i="62"/>
  <c r="K99" i="62"/>
  <c r="J99" i="62"/>
  <c r="I99" i="62"/>
  <c r="H99" i="62"/>
  <c r="G99" i="62"/>
  <c r="F99" i="62"/>
  <c r="E99" i="62"/>
  <c r="D99" i="62"/>
  <c r="C99" i="62"/>
  <c r="U34" i="62"/>
  <c r="T34" i="62"/>
  <c r="S34" i="62"/>
  <c r="R34" i="62"/>
  <c r="Q34" i="62"/>
  <c r="P34" i="62"/>
  <c r="O34" i="62"/>
  <c r="N34" i="62"/>
  <c r="M34" i="62"/>
  <c r="L34" i="62"/>
  <c r="K34" i="62"/>
  <c r="J34" i="62"/>
  <c r="I34" i="62"/>
  <c r="H34" i="62"/>
  <c r="G34" i="62"/>
  <c r="F34" i="62"/>
  <c r="E34" i="62"/>
  <c r="D34" i="62"/>
  <c r="C34" i="62"/>
  <c r="E27" i="62"/>
  <c r="D27" i="62"/>
  <c r="C27" i="62"/>
  <c r="U9" i="62"/>
  <c r="T9" i="62"/>
  <c r="S9" i="62"/>
  <c r="R9" i="62"/>
  <c r="Q9" i="62"/>
  <c r="P9" i="62"/>
  <c r="O9" i="62"/>
  <c r="N9" i="62"/>
  <c r="M9" i="62"/>
  <c r="L9" i="62"/>
  <c r="K9" i="62"/>
  <c r="J9" i="62"/>
  <c r="I9" i="62"/>
  <c r="H9" i="62"/>
  <c r="G9" i="62"/>
  <c r="F9" i="62"/>
  <c r="E9" i="62"/>
  <c r="D9" i="62"/>
  <c r="C9" i="62"/>
  <c r="U99" i="61"/>
  <c r="T99" i="61"/>
  <c r="S99" i="61"/>
  <c r="R99" i="61"/>
  <c r="Q99" i="61"/>
  <c r="P99" i="61"/>
  <c r="O99" i="61"/>
  <c r="N99" i="61"/>
  <c r="M99" i="61"/>
  <c r="L99" i="61"/>
  <c r="K99" i="61"/>
  <c r="J99" i="61"/>
  <c r="I99" i="61"/>
  <c r="H99" i="61"/>
  <c r="G99" i="61"/>
  <c r="F99" i="61"/>
  <c r="E99" i="61"/>
  <c r="D99" i="61"/>
  <c r="C99" i="61"/>
  <c r="U34" i="61"/>
  <c r="T34" i="61"/>
  <c r="S34" i="61"/>
  <c r="R34" i="61"/>
  <c r="Q34" i="61"/>
  <c r="P34" i="61"/>
  <c r="O34" i="61"/>
  <c r="N34" i="61"/>
  <c r="M34" i="61"/>
  <c r="L34" i="61"/>
  <c r="K34" i="61"/>
  <c r="J34" i="61"/>
  <c r="I34" i="61"/>
  <c r="H34" i="61"/>
  <c r="G34" i="61"/>
  <c r="F34" i="61"/>
  <c r="E34" i="61"/>
  <c r="D34" i="61"/>
  <c r="C34" i="61"/>
  <c r="E27" i="61"/>
  <c r="D27" i="61"/>
  <c r="C27" i="61"/>
  <c r="U9" i="61"/>
  <c r="T9" i="61"/>
  <c r="S9" i="61"/>
  <c r="R9" i="61"/>
  <c r="Q9" i="61"/>
  <c r="P9" i="61"/>
  <c r="O9" i="61"/>
  <c r="N9" i="61"/>
  <c r="M9" i="61"/>
  <c r="L9" i="61"/>
  <c r="K9" i="61"/>
  <c r="J9" i="61"/>
  <c r="I9" i="61"/>
  <c r="H9" i="61"/>
  <c r="G9" i="61"/>
  <c r="F9" i="61"/>
  <c r="E9" i="61"/>
  <c r="D9" i="61"/>
  <c r="C9" i="61"/>
  <c r="U99" i="60"/>
  <c r="T99" i="60"/>
  <c r="S99" i="60"/>
  <c r="R99" i="60"/>
  <c r="Q99" i="60"/>
  <c r="P99" i="60"/>
  <c r="O99" i="60"/>
  <c r="N99" i="60"/>
  <c r="M99" i="60"/>
  <c r="L99" i="60"/>
  <c r="K99" i="60"/>
  <c r="J99" i="60"/>
  <c r="I99" i="60"/>
  <c r="H99" i="60"/>
  <c r="G99" i="60"/>
  <c r="F99" i="60"/>
  <c r="E99" i="60"/>
  <c r="D99" i="60"/>
  <c r="C99" i="60"/>
  <c r="U34" i="60"/>
  <c r="T34" i="60"/>
  <c r="S34" i="60"/>
  <c r="R34" i="60"/>
  <c r="Q34" i="60"/>
  <c r="P34" i="60"/>
  <c r="O34" i="60"/>
  <c r="N34" i="60"/>
  <c r="M34" i="60"/>
  <c r="L34" i="60"/>
  <c r="K34" i="60"/>
  <c r="J34" i="60"/>
  <c r="I34" i="60"/>
  <c r="H34" i="60"/>
  <c r="G34" i="60"/>
  <c r="F34" i="60"/>
  <c r="E34" i="60"/>
  <c r="D34" i="60"/>
  <c r="C34" i="60"/>
  <c r="E27" i="60"/>
  <c r="D27" i="60"/>
  <c r="C27" i="60"/>
  <c r="U9" i="60"/>
  <c r="T9" i="60"/>
  <c r="S9" i="60"/>
  <c r="R9" i="60"/>
  <c r="Q9" i="60"/>
  <c r="P9" i="60"/>
  <c r="O9" i="60"/>
  <c r="N9" i="60"/>
  <c r="M9" i="60"/>
  <c r="L9" i="60"/>
  <c r="K9" i="60"/>
  <c r="J9" i="60"/>
  <c r="I9" i="60"/>
  <c r="H9" i="60"/>
  <c r="G9" i="60"/>
  <c r="F9" i="60"/>
  <c r="E9" i="60"/>
  <c r="D9" i="60"/>
  <c r="C9" i="60"/>
  <c r="U99" i="59"/>
  <c r="T99" i="59"/>
  <c r="S99" i="59"/>
  <c r="R99" i="59"/>
  <c r="Q99" i="59"/>
  <c r="P99" i="59"/>
  <c r="O99" i="59"/>
  <c r="N99" i="59"/>
  <c r="M99" i="59"/>
  <c r="L99" i="59"/>
  <c r="K99" i="59"/>
  <c r="J99" i="59"/>
  <c r="I99" i="59"/>
  <c r="H99" i="59"/>
  <c r="G99" i="59"/>
  <c r="F99" i="59"/>
  <c r="E99" i="59"/>
  <c r="D99" i="59"/>
  <c r="C99" i="59"/>
  <c r="U34" i="59"/>
  <c r="T34" i="59"/>
  <c r="S34" i="59"/>
  <c r="R34" i="59"/>
  <c r="Q34" i="59"/>
  <c r="P34" i="59"/>
  <c r="O34" i="59"/>
  <c r="N34" i="59"/>
  <c r="M34" i="59"/>
  <c r="L34" i="59"/>
  <c r="K34" i="59"/>
  <c r="J34" i="59"/>
  <c r="I34" i="59"/>
  <c r="H34" i="59"/>
  <c r="G34" i="59"/>
  <c r="F34" i="59"/>
  <c r="E34" i="59"/>
  <c r="D34" i="59"/>
  <c r="C34" i="59"/>
  <c r="E27" i="59"/>
  <c r="D27" i="59"/>
  <c r="C27" i="59"/>
  <c r="U9" i="59"/>
  <c r="T9" i="59"/>
  <c r="S9" i="59"/>
  <c r="R9" i="59"/>
  <c r="Q9" i="59"/>
  <c r="P9" i="59"/>
  <c r="O9" i="59"/>
  <c r="N9" i="59"/>
  <c r="M9" i="59"/>
  <c r="L9" i="59"/>
  <c r="K9" i="59"/>
  <c r="J9" i="59"/>
  <c r="I9" i="59"/>
  <c r="H9" i="59"/>
  <c r="G9" i="59"/>
  <c r="F9" i="59"/>
  <c r="E9" i="59"/>
  <c r="D9" i="59"/>
  <c r="C9" i="59"/>
  <c r="U99" i="58"/>
  <c r="T99" i="58"/>
  <c r="S99" i="58"/>
  <c r="R99" i="58"/>
  <c r="Q99" i="58"/>
  <c r="P99" i="58"/>
  <c r="O99" i="58"/>
  <c r="N99" i="58"/>
  <c r="M99" i="58"/>
  <c r="L99" i="58"/>
  <c r="K99" i="58"/>
  <c r="J99" i="58"/>
  <c r="I99" i="58"/>
  <c r="H99" i="58"/>
  <c r="G99" i="58"/>
  <c r="F99" i="58"/>
  <c r="E99" i="58"/>
  <c r="D99" i="58"/>
  <c r="C99" i="58"/>
  <c r="U34" i="58"/>
  <c r="T34" i="58"/>
  <c r="S34" i="58"/>
  <c r="R34" i="58"/>
  <c r="Q34" i="58"/>
  <c r="P34" i="58"/>
  <c r="O34" i="58"/>
  <c r="N34" i="58"/>
  <c r="M34" i="58"/>
  <c r="L34" i="58"/>
  <c r="K34" i="58"/>
  <c r="J34" i="58"/>
  <c r="I34" i="58"/>
  <c r="H34" i="58"/>
  <c r="G34" i="58"/>
  <c r="F34" i="58"/>
  <c r="E34" i="58"/>
  <c r="D34" i="58"/>
  <c r="C34" i="58"/>
  <c r="E27" i="58"/>
  <c r="D27" i="58"/>
  <c r="C27" i="58"/>
  <c r="U9" i="58"/>
  <c r="T9" i="58"/>
  <c r="S9" i="58"/>
  <c r="R9" i="58"/>
  <c r="Q9" i="58"/>
  <c r="P9" i="58"/>
  <c r="O9" i="58"/>
  <c r="N9" i="58"/>
  <c r="M9" i="58"/>
  <c r="L9" i="58"/>
  <c r="K9" i="58"/>
  <c r="J9" i="58"/>
  <c r="I9" i="58"/>
  <c r="H9" i="58"/>
  <c r="G9" i="58"/>
  <c r="F9" i="58"/>
  <c r="E9" i="58"/>
  <c r="D9" i="58"/>
  <c r="C9" i="58"/>
  <c r="U99" i="57"/>
  <c r="T99" i="57"/>
  <c r="S99" i="57"/>
  <c r="R99" i="57"/>
  <c r="Q99" i="57"/>
  <c r="P99" i="57"/>
  <c r="O99" i="57"/>
  <c r="N99" i="57"/>
  <c r="M99" i="57"/>
  <c r="L99" i="57"/>
  <c r="K99" i="57"/>
  <c r="J99" i="57"/>
  <c r="I99" i="57"/>
  <c r="H99" i="57"/>
  <c r="G99" i="57"/>
  <c r="F99" i="57"/>
  <c r="E99" i="57"/>
  <c r="D99" i="57"/>
  <c r="C99" i="57"/>
  <c r="U34" i="57"/>
  <c r="T34" i="57"/>
  <c r="S34" i="57"/>
  <c r="R34" i="57"/>
  <c r="Q34" i="57"/>
  <c r="P34" i="57"/>
  <c r="O34" i="57"/>
  <c r="N34" i="57"/>
  <c r="M34" i="57"/>
  <c r="L34" i="57"/>
  <c r="K34" i="57"/>
  <c r="J34" i="57"/>
  <c r="I34" i="57"/>
  <c r="H34" i="57"/>
  <c r="G34" i="57"/>
  <c r="F34" i="57"/>
  <c r="E34" i="57"/>
  <c r="D34" i="57"/>
  <c r="C34" i="57"/>
  <c r="E27" i="57"/>
  <c r="D27" i="57"/>
  <c r="C27" i="57"/>
  <c r="U9" i="57"/>
  <c r="T9" i="57"/>
  <c r="S9" i="57"/>
  <c r="R9" i="57"/>
  <c r="Q9" i="57"/>
  <c r="P9" i="57"/>
  <c r="O9" i="57"/>
  <c r="N9" i="57"/>
  <c r="M9" i="57"/>
  <c r="L9" i="57"/>
  <c r="K9" i="57"/>
  <c r="J9" i="57"/>
  <c r="I9" i="57"/>
  <c r="H9" i="57"/>
  <c r="G9" i="57"/>
  <c r="F9" i="57"/>
  <c r="E9" i="57"/>
  <c r="D9" i="57"/>
  <c r="C9" i="57"/>
  <c r="U99" i="56"/>
  <c r="T99" i="56"/>
  <c r="S99" i="56"/>
  <c r="R99" i="56"/>
  <c r="Q99" i="56"/>
  <c r="P99" i="56"/>
  <c r="O99" i="56"/>
  <c r="N99" i="56"/>
  <c r="M99" i="56"/>
  <c r="L99" i="56"/>
  <c r="K99" i="56"/>
  <c r="J99" i="56"/>
  <c r="I99" i="56"/>
  <c r="H99" i="56"/>
  <c r="G99" i="56"/>
  <c r="F99" i="56"/>
  <c r="E99" i="56"/>
  <c r="D99" i="56"/>
  <c r="C99" i="56"/>
  <c r="U34" i="56"/>
  <c r="T34" i="56"/>
  <c r="S34" i="56"/>
  <c r="R34" i="56"/>
  <c r="Q34" i="56"/>
  <c r="P34" i="56"/>
  <c r="O34" i="56"/>
  <c r="N34" i="56"/>
  <c r="M34" i="56"/>
  <c r="L34" i="56"/>
  <c r="K34" i="56"/>
  <c r="J34" i="56"/>
  <c r="I34" i="56"/>
  <c r="H34" i="56"/>
  <c r="G34" i="56"/>
  <c r="F34" i="56"/>
  <c r="E34" i="56"/>
  <c r="D34" i="56"/>
  <c r="C34" i="56"/>
  <c r="E27" i="56"/>
  <c r="D27" i="56"/>
  <c r="C27" i="56"/>
  <c r="U9" i="56"/>
  <c r="T9" i="56"/>
  <c r="S9" i="56"/>
  <c r="R9" i="56"/>
  <c r="Q9" i="56"/>
  <c r="P9" i="56"/>
  <c r="O9" i="56"/>
  <c r="N9" i="56"/>
  <c r="M9" i="56"/>
  <c r="L9" i="56"/>
  <c r="K9" i="56"/>
  <c r="J9" i="56"/>
  <c r="I9" i="56"/>
  <c r="H9" i="56"/>
  <c r="G9" i="56"/>
  <c r="F9" i="56"/>
  <c r="E9" i="56"/>
  <c r="D9" i="56"/>
  <c r="C9" i="56"/>
  <c r="U99" i="4" l="1"/>
  <c r="T99" i="4"/>
  <c r="S99" i="4"/>
  <c r="R99" i="4"/>
  <c r="Q99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A1" i="42" l="1"/>
  <c r="K24" i="3"/>
  <c r="M24" i="3" s="1"/>
  <c r="K12" i="3"/>
  <c r="M12" i="3" s="1"/>
  <c r="K16" i="3"/>
  <c r="M16" i="3" s="1"/>
  <c r="K20" i="3"/>
  <c r="M20" i="3" s="1"/>
  <c r="K25" i="3"/>
  <c r="M25" i="3" s="1"/>
  <c r="K13" i="3"/>
  <c r="M13" i="3" s="1"/>
  <c r="K17" i="3"/>
  <c r="M17" i="3" s="1"/>
  <c r="K21" i="3"/>
  <c r="M21" i="3" s="1"/>
  <c r="K26" i="3"/>
  <c r="M26" i="3" s="1"/>
  <c r="K22" i="3"/>
  <c r="M22" i="3" s="1"/>
  <c r="K14" i="3"/>
  <c r="M14" i="3" s="1"/>
  <c r="K18" i="3"/>
  <c r="M18" i="3" s="1"/>
  <c r="K23" i="3"/>
  <c r="M23" i="3" s="1"/>
  <c r="K11" i="3"/>
  <c r="M11" i="3" s="1"/>
  <c r="K15" i="3"/>
  <c r="M15" i="3" s="1"/>
  <c r="K19" i="3"/>
  <c r="M19" i="3" s="1"/>
  <c r="K10" i="3"/>
  <c r="M10" i="3" s="1"/>
  <c r="K8" i="3"/>
  <c r="M8" i="3" s="1"/>
  <c r="K9" i="3"/>
  <c r="M9" i="3" s="1"/>
  <c r="O17" i="3"/>
  <c r="Q17" i="3" s="1"/>
  <c r="O13" i="3"/>
  <c r="Q13" i="3" s="1"/>
  <c r="O8" i="3"/>
  <c r="Q8" i="3" s="1"/>
  <c r="O18" i="3"/>
  <c r="Q18" i="3" s="1"/>
  <c r="O14" i="3"/>
  <c r="Q14" i="3" s="1"/>
  <c r="O9" i="3"/>
  <c r="Q9" i="3" s="1"/>
  <c r="O19" i="3"/>
  <c r="Q19" i="3" s="1"/>
  <c r="O15" i="3"/>
  <c r="Q15" i="3" s="1"/>
  <c r="O10" i="3"/>
  <c r="Q10" i="3" s="1"/>
  <c r="O16" i="3"/>
  <c r="Q16" i="3" s="1"/>
  <c r="O12" i="3"/>
  <c r="Q12" i="3" s="1"/>
  <c r="O11" i="3"/>
  <c r="Q11" i="3" s="1"/>
  <c r="G56" i="42" l="1"/>
  <c r="A56" i="42" s="1"/>
  <c r="G60" i="42"/>
  <c r="A60" i="42" s="1"/>
  <c r="G64" i="42"/>
  <c r="H64" i="42" s="1"/>
  <c r="G68" i="42"/>
  <c r="A68" i="42" s="1"/>
  <c r="G72" i="42"/>
  <c r="A72" i="42" s="1"/>
  <c r="G52" i="42"/>
  <c r="H52" i="42" s="1"/>
  <c r="G51" i="42"/>
  <c r="H51" i="42" s="1"/>
  <c r="G58" i="42"/>
  <c r="H58" i="42" s="1"/>
  <c r="G54" i="42"/>
  <c r="A54" i="42" s="1"/>
  <c r="G57" i="42"/>
  <c r="A57" i="42" s="1"/>
  <c r="G61" i="42"/>
  <c r="A61" i="42" s="1"/>
  <c r="G65" i="42"/>
  <c r="A65" i="42" s="1"/>
  <c r="G69" i="42"/>
  <c r="A69" i="42" s="1"/>
  <c r="G73" i="42"/>
  <c r="A73" i="42" s="1"/>
  <c r="G53" i="42"/>
  <c r="A53" i="42" s="1"/>
  <c r="G50" i="42"/>
  <c r="A50" i="42" s="1"/>
  <c r="G62" i="42"/>
  <c r="H62" i="42" s="1"/>
  <c r="G66" i="42"/>
  <c r="H66" i="42" s="1"/>
  <c r="G70" i="42"/>
  <c r="A70" i="42" s="1"/>
  <c r="G74" i="42"/>
  <c r="A74" i="42" s="1"/>
  <c r="G59" i="42"/>
  <c r="A59" i="42" s="1"/>
  <c r="G63" i="42"/>
  <c r="A63" i="42" s="1"/>
  <c r="G67" i="42"/>
  <c r="A67" i="42" s="1"/>
  <c r="G71" i="42"/>
  <c r="A71" i="42" s="1"/>
  <c r="G55" i="42"/>
  <c r="A55" i="42" s="1"/>
  <c r="G6" i="42"/>
  <c r="H6" i="42" s="1"/>
  <c r="G23" i="42"/>
  <c r="H23" i="42" s="1"/>
  <c r="G19" i="42"/>
  <c r="H19" i="42" s="1"/>
  <c r="G15" i="42"/>
  <c r="A15" i="42" s="1"/>
  <c r="G11" i="42"/>
  <c r="A11" i="42" s="1"/>
  <c r="G7" i="42"/>
  <c r="A7" i="42" s="1"/>
  <c r="G30" i="42"/>
  <c r="H30" i="42" s="1"/>
  <c r="G34" i="42"/>
  <c r="A34" i="42" s="1"/>
  <c r="G38" i="42"/>
  <c r="A38" i="42" s="1"/>
  <c r="G42" i="42"/>
  <c r="H42" i="42" s="1"/>
  <c r="G46" i="42"/>
  <c r="H46" i="42" s="1"/>
  <c r="G3" i="42"/>
  <c r="A3" i="42" s="1"/>
  <c r="G26" i="42"/>
  <c r="A26" i="42" s="1"/>
  <c r="G22" i="42"/>
  <c r="H22" i="42" s="1"/>
  <c r="G18" i="42"/>
  <c r="H18" i="42" s="1"/>
  <c r="G14" i="42"/>
  <c r="A14" i="42" s="1"/>
  <c r="G10" i="42"/>
  <c r="A10" i="42" s="1"/>
  <c r="G27" i="42"/>
  <c r="A27" i="42" s="1"/>
  <c r="G31" i="42"/>
  <c r="A31" i="42" s="1"/>
  <c r="G35" i="42"/>
  <c r="A35" i="42" s="1"/>
  <c r="G39" i="42"/>
  <c r="A39" i="42" s="1"/>
  <c r="G43" i="42"/>
  <c r="A43" i="42" s="1"/>
  <c r="G47" i="42"/>
  <c r="A47" i="42" s="1"/>
  <c r="G4" i="42"/>
  <c r="A4" i="42" s="1"/>
  <c r="G25" i="42"/>
  <c r="A25" i="42" s="1"/>
  <c r="G21" i="42"/>
  <c r="H21" i="42" s="1"/>
  <c r="G17" i="42"/>
  <c r="A17" i="42" s="1"/>
  <c r="G13" i="42"/>
  <c r="A13" i="42" s="1"/>
  <c r="G9" i="42"/>
  <c r="A9" i="42" s="1"/>
  <c r="G28" i="42"/>
  <c r="H28" i="42" s="1"/>
  <c r="G5" i="42"/>
  <c r="H5" i="42" s="1"/>
  <c r="G20" i="42"/>
  <c r="A20" i="42" s="1"/>
  <c r="G29" i="42"/>
  <c r="A29" i="42" s="1"/>
  <c r="G37" i="42"/>
  <c r="A37" i="42" s="1"/>
  <c r="G45" i="42"/>
  <c r="A45" i="42" s="1"/>
  <c r="G16" i="42"/>
  <c r="A16" i="42" s="1"/>
  <c r="G32" i="42"/>
  <c r="A32" i="42" s="1"/>
  <c r="G40" i="42"/>
  <c r="A40" i="42" s="1"/>
  <c r="G48" i="42"/>
  <c r="A48" i="42" s="1"/>
  <c r="G12" i="42"/>
  <c r="A12" i="42" s="1"/>
  <c r="G33" i="42"/>
  <c r="A33" i="42" s="1"/>
  <c r="G41" i="42"/>
  <c r="A41" i="42" s="1"/>
  <c r="G49" i="42"/>
  <c r="A49" i="42" s="1"/>
  <c r="G24" i="42"/>
  <c r="H24" i="42" s="1"/>
  <c r="G8" i="42"/>
  <c r="H8" i="42" s="1"/>
  <c r="G36" i="42"/>
  <c r="A36" i="42" s="1"/>
  <c r="G44" i="42"/>
  <c r="A44" i="42" s="1"/>
  <c r="M49" i="42" l="1"/>
  <c r="K49" i="42"/>
  <c r="L49" i="42" s="1"/>
  <c r="M45" i="42"/>
  <c r="K45" i="42"/>
  <c r="L45" i="42" s="1"/>
  <c r="M17" i="42"/>
  <c r="K17" i="42"/>
  <c r="L17" i="42" s="1"/>
  <c r="M31" i="42"/>
  <c r="K31" i="42"/>
  <c r="L31" i="42" s="1"/>
  <c r="M59" i="42"/>
  <c r="K59" i="42"/>
  <c r="L59" i="42" s="1"/>
  <c r="M54" i="42"/>
  <c r="K54" i="42"/>
  <c r="L54" i="42" s="1"/>
  <c r="M56" i="42"/>
  <c r="K56" i="42"/>
  <c r="L56" i="42" s="1"/>
  <c r="M41" i="42"/>
  <c r="K41" i="42"/>
  <c r="L41" i="42" s="1"/>
  <c r="M37" i="42"/>
  <c r="K37" i="42"/>
  <c r="L37" i="42" s="1"/>
  <c r="M27" i="42"/>
  <c r="K27" i="42"/>
  <c r="L27" i="42" s="1"/>
  <c r="M74" i="42"/>
  <c r="K74" i="42"/>
  <c r="L74" i="42" s="1"/>
  <c r="M50" i="42"/>
  <c r="K50" i="42"/>
  <c r="L50" i="42" s="1"/>
  <c r="M65" i="42"/>
  <c r="K65" i="42"/>
  <c r="L65" i="42" s="1"/>
  <c r="M68" i="42"/>
  <c r="K68" i="42"/>
  <c r="L68" i="42" s="1"/>
  <c r="M33" i="42"/>
  <c r="K33" i="42"/>
  <c r="L33" i="42" s="1"/>
  <c r="M32" i="42"/>
  <c r="K32" i="42"/>
  <c r="L32" i="42" s="1"/>
  <c r="M29" i="42"/>
  <c r="K29" i="42"/>
  <c r="L29" i="42" s="1"/>
  <c r="M9" i="42"/>
  <c r="K9" i="42"/>
  <c r="L9" i="42" s="1"/>
  <c r="M25" i="42"/>
  <c r="K25" i="42"/>
  <c r="L25" i="42" s="1"/>
  <c r="M39" i="42"/>
  <c r="K39" i="42"/>
  <c r="L39" i="42" s="1"/>
  <c r="M10" i="42"/>
  <c r="K10" i="42"/>
  <c r="L10" i="42" s="1"/>
  <c r="M26" i="42"/>
  <c r="K26" i="42"/>
  <c r="L26" i="42" s="1"/>
  <c r="M38" i="42"/>
  <c r="K38" i="42"/>
  <c r="L38" i="42" s="1"/>
  <c r="M11" i="42"/>
  <c r="K11" i="42"/>
  <c r="L11" i="42" s="1"/>
  <c r="M67" i="42"/>
  <c r="K67" i="42"/>
  <c r="L67" i="42" s="1"/>
  <c r="M70" i="42"/>
  <c r="K70" i="42"/>
  <c r="L70" i="42" s="1"/>
  <c r="M53" i="42"/>
  <c r="K53" i="42"/>
  <c r="L53" i="42" s="1"/>
  <c r="K61" i="42"/>
  <c r="L61" i="42" s="1"/>
  <c r="M61" i="42"/>
  <c r="M44" i="42"/>
  <c r="K44" i="42"/>
  <c r="L44" i="42" s="1"/>
  <c r="M48" i="42"/>
  <c r="K48" i="42"/>
  <c r="L48" i="42" s="1"/>
  <c r="M47" i="42"/>
  <c r="K47" i="42"/>
  <c r="L47" i="42" s="1"/>
  <c r="M55" i="42"/>
  <c r="K55" i="42"/>
  <c r="L55" i="42" s="1"/>
  <c r="M69" i="42"/>
  <c r="K69" i="42"/>
  <c r="L69" i="42" s="1"/>
  <c r="M72" i="42"/>
  <c r="K72" i="42"/>
  <c r="L72" i="42" s="1"/>
  <c r="M36" i="42"/>
  <c r="K36" i="42"/>
  <c r="L36" i="42" s="1"/>
  <c r="M40" i="42"/>
  <c r="K40" i="42"/>
  <c r="L40" i="42" s="1"/>
  <c r="M43" i="42"/>
  <c r="K43" i="42"/>
  <c r="L43" i="42" s="1"/>
  <c r="M7" i="42"/>
  <c r="K7" i="42"/>
  <c r="L7" i="42" s="1"/>
  <c r="M71" i="42"/>
  <c r="K71" i="42"/>
  <c r="L71" i="42" s="1"/>
  <c r="M12" i="42"/>
  <c r="K12" i="42"/>
  <c r="L12" i="42" s="1"/>
  <c r="M16" i="42"/>
  <c r="K16" i="42"/>
  <c r="L16" i="42" s="1"/>
  <c r="M20" i="42"/>
  <c r="K20" i="42"/>
  <c r="L20" i="42" s="1"/>
  <c r="M13" i="42"/>
  <c r="K13" i="42"/>
  <c r="L13" i="42" s="1"/>
  <c r="M4" i="42"/>
  <c r="K4" i="42"/>
  <c r="L4" i="42" s="1"/>
  <c r="M35" i="42"/>
  <c r="K35" i="42"/>
  <c r="L35" i="42" s="1"/>
  <c r="M14" i="42"/>
  <c r="K14" i="42"/>
  <c r="L14" i="42" s="1"/>
  <c r="M3" i="42"/>
  <c r="K3" i="42"/>
  <c r="L3" i="42" s="1"/>
  <c r="M34" i="42"/>
  <c r="K34" i="42"/>
  <c r="L34" i="42" s="1"/>
  <c r="M15" i="42"/>
  <c r="K15" i="42"/>
  <c r="L15" i="42" s="1"/>
  <c r="M63" i="42"/>
  <c r="K63" i="42"/>
  <c r="L63" i="42" s="1"/>
  <c r="M73" i="42"/>
  <c r="K73" i="42"/>
  <c r="L73" i="42" s="1"/>
  <c r="M57" i="42"/>
  <c r="K57" i="42"/>
  <c r="L57" i="42" s="1"/>
  <c r="M60" i="42"/>
  <c r="K60" i="42"/>
  <c r="L60" i="42" s="1"/>
  <c r="H56" i="42"/>
  <c r="H72" i="42"/>
  <c r="A52" i="42"/>
  <c r="H54" i="42"/>
  <c r="A51" i="42"/>
  <c r="H60" i="42"/>
  <c r="H74" i="42"/>
  <c r="A62" i="42"/>
  <c r="H65" i="42"/>
  <c r="H63" i="42"/>
  <c r="H61" i="42"/>
  <c r="H70" i="42"/>
  <c r="H68" i="42"/>
  <c r="H69" i="42"/>
  <c r="A58" i="42"/>
  <c r="H59" i="42"/>
  <c r="A66" i="42"/>
  <c r="H53" i="42"/>
  <c r="H67" i="42"/>
  <c r="A64" i="42"/>
  <c r="H57" i="42"/>
  <c r="H73" i="42"/>
  <c r="H55" i="42"/>
  <c r="H71" i="42"/>
  <c r="A46" i="42"/>
  <c r="H9" i="42"/>
  <c r="A19" i="42"/>
  <c r="A5" i="42"/>
  <c r="H29" i="42"/>
  <c r="H11" i="42"/>
  <c r="A6" i="42"/>
  <c r="H45" i="42"/>
  <c r="H17" i="42"/>
  <c r="H7" i="42"/>
  <c r="A23" i="42"/>
  <c r="H44" i="42"/>
  <c r="A42" i="42"/>
  <c r="H37" i="42"/>
  <c r="A22" i="42"/>
  <c r="H12" i="42"/>
  <c r="A8" i="42"/>
  <c r="H31" i="42"/>
  <c r="H26" i="42"/>
  <c r="A28" i="42"/>
  <c r="A21" i="42"/>
  <c r="H13" i="42"/>
  <c r="H3" i="42"/>
  <c r="A24" i="42"/>
  <c r="H40" i="42"/>
  <c r="H48" i="42"/>
  <c r="A18" i="42"/>
  <c r="A30" i="42"/>
  <c r="H25" i="42"/>
  <c r="H10" i="42"/>
  <c r="H16" i="42"/>
  <c r="H33" i="42"/>
  <c r="H35" i="42"/>
  <c r="H14" i="42"/>
  <c r="H15" i="42"/>
  <c r="H4" i="42"/>
  <c r="H20" i="42"/>
  <c r="H49" i="42"/>
  <c r="H27" i="42"/>
  <c r="H41" i="42"/>
  <c r="H34" i="42"/>
  <c r="H47" i="42"/>
  <c r="H50" i="42"/>
  <c r="H38" i="42"/>
  <c r="H39" i="42"/>
  <c r="H36" i="42"/>
  <c r="H43" i="42"/>
  <c r="H32" i="42"/>
  <c r="M18" i="42" l="1"/>
  <c r="K18" i="42"/>
  <c r="L18" i="42" s="1"/>
  <c r="M58" i="42"/>
  <c r="K58" i="42"/>
  <c r="L58" i="42" s="1"/>
  <c r="M52" i="42"/>
  <c r="K52" i="42"/>
  <c r="L52" i="42" s="1"/>
  <c r="M22" i="42"/>
  <c r="K22" i="42"/>
  <c r="L22" i="42" s="1"/>
  <c r="M23" i="42"/>
  <c r="K23" i="42"/>
  <c r="L23" i="42" s="1"/>
  <c r="M6" i="42"/>
  <c r="K6" i="42"/>
  <c r="L6" i="42" s="1"/>
  <c r="M19" i="42"/>
  <c r="K19" i="42"/>
  <c r="L19" i="42" s="1"/>
  <c r="M64" i="42"/>
  <c r="K64" i="42"/>
  <c r="L64" i="42" s="1"/>
  <c r="M62" i="42"/>
  <c r="K62" i="42"/>
  <c r="L62" i="42" s="1"/>
  <c r="M21" i="42"/>
  <c r="K21" i="42"/>
  <c r="L21" i="42" s="1"/>
  <c r="M8" i="42"/>
  <c r="K8" i="42"/>
  <c r="L8" i="42" s="1"/>
  <c r="M42" i="42"/>
  <c r="K42" i="42"/>
  <c r="L42" i="42" s="1"/>
  <c r="M30" i="42"/>
  <c r="K30" i="42"/>
  <c r="L30" i="42" s="1"/>
  <c r="M24" i="42"/>
  <c r="K24" i="42"/>
  <c r="L24" i="42" s="1"/>
  <c r="M28" i="42"/>
  <c r="K28" i="42"/>
  <c r="L28" i="42" s="1"/>
  <c r="M5" i="42"/>
  <c r="K5" i="42"/>
  <c r="L5" i="42" s="1"/>
  <c r="M46" i="42"/>
  <c r="K46" i="42"/>
  <c r="L46" i="42" s="1"/>
  <c r="M66" i="42"/>
  <c r="K66" i="42"/>
  <c r="L66" i="42" s="1"/>
  <c r="M51" i="42"/>
  <c r="K51" i="42"/>
  <c r="L51" i="42" s="1"/>
  <c r="C27" i="4"/>
  <c r="B2" i="4"/>
  <c r="B27" i="4" s="1"/>
  <c r="C29" i="4" s="1"/>
  <c r="E27" i="4"/>
  <c r="D27" i="4"/>
  <c r="N19" i="3" l="1"/>
  <c r="N18" i="3"/>
  <c r="N25" i="3"/>
  <c r="N17" i="3"/>
  <c r="N24" i="3"/>
  <c r="N20" i="3"/>
  <c r="N8" i="3"/>
  <c r="N10" i="3"/>
  <c r="R8" i="3"/>
  <c r="N13" i="3"/>
  <c r="N21" i="3"/>
  <c r="N15" i="3"/>
  <c r="N12" i="3"/>
  <c r="N16" i="3"/>
  <c r="N26" i="3"/>
  <c r="N9" i="3"/>
  <c r="N14" i="3"/>
  <c r="N11" i="3"/>
  <c r="N22" i="3"/>
  <c r="N23" i="3"/>
  <c r="R18" i="3"/>
  <c r="R12" i="3"/>
  <c r="R15" i="3"/>
  <c r="R19" i="3"/>
  <c r="R14" i="3"/>
  <c r="R10" i="3"/>
  <c r="R17" i="3"/>
  <c r="R16" i="3"/>
  <c r="R13" i="3"/>
  <c r="R11" i="3"/>
  <c r="R9" i="3"/>
  <c r="C30" i="4"/>
  <c r="C4" i="4"/>
  <c r="C5" i="4" s="1"/>
  <c r="G9" i="3" l="1"/>
  <c r="C96" i="4"/>
  <c r="C31" i="4"/>
  <c r="C32" i="4" s="1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G18" i="3" l="1"/>
  <c r="A12" i="3"/>
  <c r="C11" i="4"/>
  <c r="C15" i="72"/>
  <c r="I18" i="3"/>
  <c r="G10" i="3"/>
  <c r="H10" i="3" s="1"/>
  <c r="G13" i="3"/>
  <c r="G12" i="3"/>
  <c r="G11" i="3"/>
  <c r="H11" i="3" s="1"/>
  <c r="H9" i="3"/>
  <c r="B2" i="56"/>
  <c r="B27" i="56" s="1"/>
  <c r="C29" i="56" s="1"/>
  <c r="C30" i="56" s="1"/>
  <c r="C96" i="56" s="1"/>
  <c r="C97" i="4"/>
  <c r="C98" i="4" s="1"/>
  <c r="C100" i="4" s="1"/>
  <c r="C101" i="4" s="1"/>
  <c r="C102" i="4" s="1"/>
  <c r="C103" i="4" s="1"/>
  <c r="C104" i="4" s="1"/>
  <c r="C105" i="4" s="1"/>
  <c r="C106" i="4" s="1"/>
  <c r="C107" i="4" s="1"/>
  <c r="C108" i="4" s="1"/>
  <c r="C109" i="4" s="1"/>
  <c r="C110" i="4" s="1"/>
  <c r="C111" i="4" s="1"/>
  <c r="C112" i="4" s="1"/>
  <c r="C113" i="4" s="1"/>
  <c r="C114" i="4" s="1"/>
  <c r="C115" i="4" s="1"/>
  <c r="C116" i="4" s="1"/>
  <c r="C117" i="4" s="1"/>
  <c r="C118" i="4" s="1"/>
  <c r="C119" i="4" s="1"/>
  <c r="C120" i="4" s="1"/>
  <c r="C121" i="4" s="1"/>
  <c r="C15" i="4" s="1"/>
  <c r="C13" i="72" s="1"/>
  <c r="C33" i="4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1" i="4" s="1"/>
  <c r="C52" i="4" s="1"/>
  <c r="C53" i="4" s="1"/>
  <c r="C54" i="4" s="1"/>
  <c r="C55" i="4" s="1"/>
  <c r="C56" i="4" s="1"/>
  <c r="C57" i="4" s="1"/>
  <c r="C58" i="4" s="1"/>
  <c r="C59" i="4" s="1"/>
  <c r="C60" i="4" s="1"/>
  <c r="C61" i="4" s="1"/>
  <c r="C62" i="4" s="1"/>
  <c r="C63" i="4" s="1"/>
  <c r="C64" i="4" s="1"/>
  <c r="C65" i="4" s="1"/>
  <c r="C66" i="4" s="1"/>
  <c r="C67" i="4" s="1"/>
  <c r="C68" i="4" s="1"/>
  <c r="C69" i="4" s="1"/>
  <c r="C70" i="4" s="1"/>
  <c r="C71" i="4" s="1"/>
  <c r="C72" i="4" s="1"/>
  <c r="C73" i="4" s="1"/>
  <c r="C74" i="4" s="1"/>
  <c r="C75" i="4" s="1"/>
  <c r="C76" i="4" s="1"/>
  <c r="C77" i="4" s="1"/>
  <c r="C78" i="4" s="1"/>
  <c r="C79" i="4" s="1"/>
  <c r="C80" i="4" s="1"/>
  <c r="C81" i="4" s="1"/>
  <c r="C82" i="4" s="1"/>
  <c r="C83" i="4" s="1"/>
  <c r="C84" i="4" s="1"/>
  <c r="C85" i="4" s="1"/>
  <c r="C86" i="4" s="1"/>
  <c r="C87" i="4" s="1"/>
  <c r="C88" i="4" s="1"/>
  <c r="I16" i="3" l="1"/>
  <c r="F16" i="3" s="1"/>
  <c r="C89" i="4"/>
  <c r="C90" i="4" s="1"/>
  <c r="C13" i="4" s="1"/>
  <c r="H13" i="3"/>
  <c r="H12" i="3"/>
  <c r="C31" i="56"/>
  <c r="C97" i="56" s="1"/>
  <c r="C98" i="56" s="1"/>
  <c r="C100" i="56" s="1"/>
  <c r="C101" i="56" s="1"/>
  <c r="C102" i="56" s="1"/>
  <c r="C103" i="56" s="1"/>
  <c r="C104" i="56" s="1"/>
  <c r="C105" i="56" s="1"/>
  <c r="C106" i="56" s="1"/>
  <c r="C107" i="56" s="1"/>
  <c r="C108" i="56" s="1"/>
  <c r="C109" i="56" s="1"/>
  <c r="C110" i="56" s="1"/>
  <c r="C111" i="56" s="1"/>
  <c r="C112" i="56" s="1"/>
  <c r="C113" i="56" s="1"/>
  <c r="C114" i="56" s="1"/>
  <c r="C115" i="56" s="1"/>
  <c r="C116" i="56" s="1"/>
  <c r="C117" i="56" s="1"/>
  <c r="C118" i="56" s="1"/>
  <c r="C119" i="56" s="1"/>
  <c r="C120" i="56" s="1"/>
  <c r="C121" i="56" s="1"/>
  <c r="C15" i="56" s="1"/>
  <c r="C4" i="56"/>
  <c r="C5" i="56" s="1"/>
  <c r="C11" i="56" s="1"/>
  <c r="C17" i="4" l="1"/>
  <c r="C19" i="4" s="1"/>
  <c r="C21" i="4" s="1"/>
  <c r="C22" i="4" s="1"/>
  <c r="C12" i="72"/>
  <c r="C14" i="72" s="1"/>
  <c r="E14" i="72" s="1"/>
  <c r="C32" i="56"/>
  <c r="C33" i="56" s="1"/>
  <c r="C35" i="56" s="1"/>
  <c r="C36" i="56" s="1"/>
  <c r="C37" i="56" s="1"/>
  <c r="C38" i="56" s="1"/>
  <c r="C39" i="56" s="1"/>
  <c r="C40" i="56" s="1"/>
  <c r="C41" i="56" s="1"/>
  <c r="C42" i="56" s="1"/>
  <c r="C43" i="56" s="1"/>
  <c r="C44" i="56" s="1"/>
  <c r="C45" i="56" s="1"/>
  <c r="C46" i="56" s="1"/>
  <c r="C47" i="56" s="1"/>
  <c r="C48" i="56" s="1"/>
  <c r="C49" i="56" s="1"/>
  <c r="C50" i="56" s="1"/>
  <c r="C51" i="56" s="1"/>
  <c r="C52" i="56" s="1"/>
  <c r="C53" i="56" s="1"/>
  <c r="C54" i="56" s="1"/>
  <c r="C55" i="56" s="1"/>
  <c r="C56" i="56" s="1"/>
  <c r="C57" i="56" s="1"/>
  <c r="C58" i="56" s="1"/>
  <c r="C59" i="56" s="1"/>
  <c r="C60" i="56" s="1"/>
  <c r="C61" i="56" s="1"/>
  <c r="C62" i="56" s="1"/>
  <c r="C63" i="56" s="1"/>
  <c r="C64" i="56" s="1"/>
  <c r="C65" i="56" s="1"/>
  <c r="C66" i="56" s="1"/>
  <c r="C67" i="56" s="1"/>
  <c r="C68" i="56" s="1"/>
  <c r="C69" i="56" s="1"/>
  <c r="C70" i="56" s="1"/>
  <c r="C71" i="56" s="1"/>
  <c r="C72" i="56" s="1"/>
  <c r="C73" i="56" s="1"/>
  <c r="C74" i="56" s="1"/>
  <c r="C75" i="56" s="1"/>
  <c r="C76" i="56" s="1"/>
  <c r="C77" i="56" s="1"/>
  <c r="C78" i="56" s="1"/>
  <c r="C79" i="56" s="1"/>
  <c r="C80" i="56" s="1"/>
  <c r="C81" i="56" s="1"/>
  <c r="C82" i="56" s="1"/>
  <c r="C83" i="56" s="1"/>
  <c r="C84" i="56" s="1"/>
  <c r="C85" i="56" s="1"/>
  <c r="C86" i="56" s="1"/>
  <c r="C87" i="56" s="1"/>
  <c r="C88" i="56" s="1"/>
  <c r="C89" i="56" s="1"/>
  <c r="C90" i="56" s="1"/>
  <c r="C13" i="56" s="1"/>
  <c r="C17" i="56" s="1"/>
  <c r="C19" i="56" l="1"/>
  <c r="C21" i="56" s="1"/>
  <c r="C22" i="56" s="1"/>
  <c r="D11" i="56" s="1"/>
  <c r="D30" i="56" l="1"/>
  <c r="D96" i="56" l="1"/>
  <c r="D31" i="56"/>
  <c r="D97" i="56" s="1"/>
  <c r="D32" i="56" l="1"/>
  <c r="D33" i="56" s="1"/>
  <c r="D35" i="56" s="1"/>
  <c r="D36" i="56" s="1"/>
  <c r="D37" i="56" s="1"/>
  <c r="D38" i="56" s="1"/>
  <c r="D39" i="56" s="1"/>
  <c r="D40" i="56" s="1"/>
  <c r="D41" i="56" s="1"/>
  <c r="D42" i="56" s="1"/>
  <c r="D43" i="56" s="1"/>
  <c r="D44" i="56" s="1"/>
  <c r="D45" i="56" s="1"/>
  <c r="D46" i="56" s="1"/>
  <c r="D47" i="56" s="1"/>
  <c r="D48" i="56" s="1"/>
  <c r="D49" i="56" s="1"/>
  <c r="D50" i="56" s="1"/>
  <c r="D51" i="56" s="1"/>
  <c r="D52" i="56" s="1"/>
  <c r="D53" i="56" s="1"/>
  <c r="D54" i="56" s="1"/>
  <c r="D55" i="56" s="1"/>
  <c r="D56" i="56" s="1"/>
  <c r="D57" i="56" s="1"/>
  <c r="D58" i="56" s="1"/>
  <c r="D59" i="56" s="1"/>
  <c r="D60" i="56" s="1"/>
  <c r="D61" i="56" s="1"/>
  <c r="D62" i="56" s="1"/>
  <c r="D63" i="56" s="1"/>
  <c r="D64" i="56" s="1"/>
  <c r="D65" i="56" s="1"/>
  <c r="D66" i="56" s="1"/>
  <c r="D67" i="56" s="1"/>
  <c r="D68" i="56" s="1"/>
  <c r="D69" i="56" s="1"/>
  <c r="D70" i="56" s="1"/>
  <c r="D71" i="56" s="1"/>
  <c r="D72" i="56" s="1"/>
  <c r="D73" i="56" s="1"/>
  <c r="D74" i="56" s="1"/>
  <c r="D75" i="56" s="1"/>
  <c r="D76" i="56" s="1"/>
  <c r="D77" i="56" s="1"/>
  <c r="D78" i="56" s="1"/>
  <c r="D79" i="56" s="1"/>
  <c r="D80" i="56" s="1"/>
  <c r="D81" i="56" s="1"/>
  <c r="D82" i="56" s="1"/>
  <c r="D83" i="56" s="1"/>
  <c r="D84" i="56" s="1"/>
  <c r="D85" i="56" s="1"/>
  <c r="D86" i="56" s="1"/>
  <c r="D87" i="56" s="1"/>
  <c r="D88" i="56" s="1"/>
  <c r="D89" i="56" s="1"/>
  <c r="D90" i="56" s="1"/>
  <c r="D13" i="56" s="1"/>
  <c r="D98" i="56"/>
  <c r="D100" i="56" s="1"/>
  <c r="D101" i="56" s="1"/>
  <c r="D102" i="56" s="1"/>
  <c r="D103" i="56" s="1"/>
  <c r="D104" i="56" s="1"/>
  <c r="D105" i="56" s="1"/>
  <c r="D106" i="56" s="1"/>
  <c r="D107" i="56" s="1"/>
  <c r="D108" i="56" s="1"/>
  <c r="D109" i="56" s="1"/>
  <c r="D110" i="56" s="1"/>
  <c r="D111" i="56" s="1"/>
  <c r="D112" i="56" s="1"/>
  <c r="D113" i="56" s="1"/>
  <c r="D114" i="56" s="1"/>
  <c r="D115" i="56" s="1"/>
  <c r="D116" i="56" s="1"/>
  <c r="D117" i="56" s="1"/>
  <c r="D118" i="56" s="1"/>
  <c r="D119" i="56" s="1"/>
  <c r="D120" i="56" s="1"/>
  <c r="D121" i="56" s="1"/>
  <c r="D15" i="56" s="1"/>
  <c r="D17" i="56" l="1"/>
  <c r="D19" i="56" s="1"/>
  <c r="D21" i="56" s="1"/>
  <c r="D22" i="56" s="1"/>
  <c r="E11" i="56" s="1"/>
  <c r="E30" i="56" l="1"/>
  <c r="E31" i="56" s="1"/>
  <c r="E97" i="56" s="1"/>
  <c r="E32" i="56" l="1"/>
  <c r="E33" i="56" s="1"/>
  <c r="E35" i="56" s="1"/>
  <c r="E36" i="56" s="1"/>
  <c r="E37" i="56" s="1"/>
  <c r="E38" i="56" s="1"/>
  <c r="E39" i="56" s="1"/>
  <c r="E40" i="56" s="1"/>
  <c r="E41" i="56" s="1"/>
  <c r="E42" i="56" s="1"/>
  <c r="E43" i="56" s="1"/>
  <c r="E44" i="56" s="1"/>
  <c r="E45" i="56" s="1"/>
  <c r="E46" i="56" s="1"/>
  <c r="E47" i="56" s="1"/>
  <c r="E48" i="56" s="1"/>
  <c r="E49" i="56" s="1"/>
  <c r="E50" i="56" s="1"/>
  <c r="E51" i="56" s="1"/>
  <c r="E52" i="56" s="1"/>
  <c r="E53" i="56" s="1"/>
  <c r="E54" i="56" s="1"/>
  <c r="E55" i="56" s="1"/>
  <c r="E56" i="56" s="1"/>
  <c r="E57" i="56" s="1"/>
  <c r="E58" i="56" s="1"/>
  <c r="E59" i="56" s="1"/>
  <c r="E60" i="56" s="1"/>
  <c r="E61" i="56" s="1"/>
  <c r="E62" i="56" s="1"/>
  <c r="E63" i="56" s="1"/>
  <c r="E64" i="56" s="1"/>
  <c r="E65" i="56" s="1"/>
  <c r="E66" i="56" s="1"/>
  <c r="E67" i="56" s="1"/>
  <c r="E68" i="56" s="1"/>
  <c r="E69" i="56" s="1"/>
  <c r="E70" i="56" s="1"/>
  <c r="E71" i="56" s="1"/>
  <c r="E72" i="56" s="1"/>
  <c r="E73" i="56" s="1"/>
  <c r="E74" i="56" s="1"/>
  <c r="E75" i="56" s="1"/>
  <c r="E76" i="56" s="1"/>
  <c r="E77" i="56" s="1"/>
  <c r="E78" i="56" s="1"/>
  <c r="E79" i="56" s="1"/>
  <c r="E80" i="56" s="1"/>
  <c r="E81" i="56" s="1"/>
  <c r="E82" i="56" s="1"/>
  <c r="E83" i="56" s="1"/>
  <c r="E84" i="56" s="1"/>
  <c r="E85" i="56" s="1"/>
  <c r="E86" i="56" s="1"/>
  <c r="E87" i="56" s="1"/>
  <c r="E88" i="56" s="1"/>
  <c r="E89" i="56" s="1"/>
  <c r="E90" i="56" s="1"/>
  <c r="E13" i="56" s="1"/>
  <c r="E96" i="56"/>
  <c r="E98" i="56" s="1"/>
  <c r="E100" i="56" s="1"/>
  <c r="E101" i="56" s="1"/>
  <c r="E102" i="56" s="1"/>
  <c r="E103" i="56" s="1"/>
  <c r="E104" i="56" s="1"/>
  <c r="E105" i="56" s="1"/>
  <c r="E106" i="56" s="1"/>
  <c r="E107" i="56" s="1"/>
  <c r="E108" i="56" s="1"/>
  <c r="E109" i="56" s="1"/>
  <c r="E110" i="56" s="1"/>
  <c r="E111" i="56" s="1"/>
  <c r="E112" i="56" s="1"/>
  <c r="E113" i="56" s="1"/>
  <c r="E114" i="56" s="1"/>
  <c r="E115" i="56" s="1"/>
  <c r="E116" i="56" s="1"/>
  <c r="E117" i="56" s="1"/>
  <c r="E118" i="56" s="1"/>
  <c r="E119" i="56" s="1"/>
  <c r="E120" i="56" s="1"/>
  <c r="E121" i="56" s="1"/>
  <c r="E15" i="56" s="1"/>
  <c r="E17" i="56" l="1"/>
  <c r="E19" i="56" s="1"/>
  <c r="E21" i="56" s="1"/>
  <c r="E22" i="56" s="1"/>
  <c r="F11" i="56" s="1"/>
  <c r="F30" i="56" l="1"/>
  <c r="F96" i="56" s="1"/>
  <c r="F31" i="56" l="1"/>
  <c r="F97" i="56" s="1"/>
  <c r="F98" i="56" s="1"/>
  <c r="F100" i="56" s="1"/>
  <c r="F101" i="56" s="1"/>
  <c r="F102" i="56" s="1"/>
  <c r="F103" i="56" s="1"/>
  <c r="F104" i="56" s="1"/>
  <c r="F105" i="56" s="1"/>
  <c r="F106" i="56" s="1"/>
  <c r="F107" i="56" s="1"/>
  <c r="F108" i="56" s="1"/>
  <c r="F109" i="56" s="1"/>
  <c r="F110" i="56" s="1"/>
  <c r="F111" i="56" s="1"/>
  <c r="F112" i="56" s="1"/>
  <c r="F113" i="56" s="1"/>
  <c r="F114" i="56" s="1"/>
  <c r="F115" i="56" s="1"/>
  <c r="F116" i="56" s="1"/>
  <c r="F117" i="56" s="1"/>
  <c r="F118" i="56" s="1"/>
  <c r="F119" i="56" s="1"/>
  <c r="F120" i="56" s="1"/>
  <c r="F121" i="56" s="1"/>
  <c r="F15" i="56" s="1"/>
  <c r="F32" i="56" l="1"/>
  <c r="F33" i="56" s="1"/>
  <c r="F35" i="56" s="1"/>
  <c r="F36" i="56" s="1"/>
  <c r="F37" i="56" s="1"/>
  <c r="F38" i="56" s="1"/>
  <c r="F39" i="56" s="1"/>
  <c r="F40" i="56" s="1"/>
  <c r="F41" i="56" s="1"/>
  <c r="F42" i="56" s="1"/>
  <c r="F43" i="56" s="1"/>
  <c r="F44" i="56" s="1"/>
  <c r="F45" i="56" s="1"/>
  <c r="F46" i="56" s="1"/>
  <c r="F47" i="56" s="1"/>
  <c r="F48" i="56" s="1"/>
  <c r="F49" i="56" s="1"/>
  <c r="F50" i="56" s="1"/>
  <c r="F51" i="56" s="1"/>
  <c r="F52" i="56" s="1"/>
  <c r="F53" i="56" s="1"/>
  <c r="F54" i="56" s="1"/>
  <c r="F55" i="56" s="1"/>
  <c r="F56" i="56" s="1"/>
  <c r="F57" i="56" s="1"/>
  <c r="F58" i="56" s="1"/>
  <c r="F59" i="56" s="1"/>
  <c r="F60" i="56" s="1"/>
  <c r="F61" i="56" s="1"/>
  <c r="F62" i="56" s="1"/>
  <c r="F63" i="56" s="1"/>
  <c r="F64" i="56" s="1"/>
  <c r="F65" i="56" s="1"/>
  <c r="F66" i="56" s="1"/>
  <c r="F67" i="56" s="1"/>
  <c r="F68" i="56" s="1"/>
  <c r="F69" i="56" s="1"/>
  <c r="F70" i="56" s="1"/>
  <c r="F71" i="56" s="1"/>
  <c r="F72" i="56" s="1"/>
  <c r="F73" i="56" s="1"/>
  <c r="F74" i="56" s="1"/>
  <c r="F75" i="56" s="1"/>
  <c r="F76" i="56" s="1"/>
  <c r="F77" i="56" s="1"/>
  <c r="F78" i="56" s="1"/>
  <c r="F79" i="56" s="1"/>
  <c r="F80" i="56" s="1"/>
  <c r="F81" i="56" s="1"/>
  <c r="F82" i="56" s="1"/>
  <c r="F83" i="56" s="1"/>
  <c r="F84" i="56" s="1"/>
  <c r="F85" i="56" s="1"/>
  <c r="F86" i="56" s="1"/>
  <c r="F87" i="56" s="1"/>
  <c r="F88" i="56" s="1"/>
  <c r="F89" i="56" s="1"/>
  <c r="F90" i="56" s="1"/>
  <c r="F13" i="56" s="1"/>
  <c r="F17" i="56" s="1"/>
  <c r="F19" i="56" s="1"/>
  <c r="F21" i="56" s="1"/>
  <c r="F22" i="56" s="1"/>
  <c r="G11" i="56" s="1"/>
  <c r="G30" i="56" l="1"/>
  <c r="G96" i="56" l="1"/>
  <c r="G31" i="56"/>
  <c r="G32" i="56" l="1"/>
  <c r="G33" i="56" s="1"/>
  <c r="G35" i="56" s="1"/>
  <c r="G36" i="56" s="1"/>
  <c r="G37" i="56" s="1"/>
  <c r="G38" i="56" s="1"/>
  <c r="G39" i="56" s="1"/>
  <c r="G40" i="56" s="1"/>
  <c r="G41" i="56" s="1"/>
  <c r="G42" i="56" s="1"/>
  <c r="G43" i="56" s="1"/>
  <c r="G44" i="56" s="1"/>
  <c r="G45" i="56" s="1"/>
  <c r="G46" i="56" s="1"/>
  <c r="G47" i="56" s="1"/>
  <c r="G48" i="56" s="1"/>
  <c r="G49" i="56" s="1"/>
  <c r="G50" i="56" s="1"/>
  <c r="G51" i="56" s="1"/>
  <c r="G52" i="56" s="1"/>
  <c r="G53" i="56" s="1"/>
  <c r="G54" i="56" s="1"/>
  <c r="G55" i="56" s="1"/>
  <c r="G56" i="56" s="1"/>
  <c r="G57" i="56" s="1"/>
  <c r="G58" i="56" s="1"/>
  <c r="G59" i="56" s="1"/>
  <c r="G60" i="56" s="1"/>
  <c r="G61" i="56" s="1"/>
  <c r="G62" i="56" s="1"/>
  <c r="G63" i="56" s="1"/>
  <c r="G64" i="56" s="1"/>
  <c r="G65" i="56" s="1"/>
  <c r="G66" i="56" s="1"/>
  <c r="G67" i="56" s="1"/>
  <c r="G68" i="56" s="1"/>
  <c r="G69" i="56" s="1"/>
  <c r="G70" i="56" s="1"/>
  <c r="G71" i="56" s="1"/>
  <c r="G72" i="56" s="1"/>
  <c r="G73" i="56" s="1"/>
  <c r="G74" i="56" s="1"/>
  <c r="G75" i="56" s="1"/>
  <c r="G76" i="56" s="1"/>
  <c r="G77" i="56" s="1"/>
  <c r="G78" i="56" s="1"/>
  <c r="G79" i="56" s="1"/>
  <c r="G80" i="56" s="1"/>
  <c r="G81" i="56" s="1"/>
  <c r="G82" i="56" s="1"/>
  <c r="G83" i="56" s="1"/>
  <c r="G84" i="56" s="1"/>
  <c r="G85" i="56" s="1"/>
  <c r="G86" i="56" s="1"/>
  <c r="G87" i="56" s="1"/>
  <c r="G88" i="56" s="1"/>
  <c r="G89" i="56" s="1"/>
  <c r="G90" i="56" s="1"/>
  <c r="G13" i="56" s="1"/>
  <c r="G97" i="56"/>
  <c r="G98" i="56" s="1"/>
  <c r="G100" i="56" s="1"/>
  <c r="G101" i="56" s="1"/>
  <c r="G102" i="56" s="1"/>
  <c r="G103" i="56" s="1"/>
  <c r="G104" i="56" s="1"/>
  <c r="G105" i="56" s="1"/>
  <c r="G106" i="56" s="1"/>
  <c r="G107" i="56" s="1"/>
  <c r="G108" i="56" s="1"/>
  <c r="G109" i="56" s="1"/>
  <c r="G110" i="56" s="1"/>
  <c r="G111" i="56" s="1"/>
  <c r="G112" i="56" s="1"/>
  <c r="G113" i="56" s="1"/>
  <c r="G114" i="56" s="1"/>
  <c r="G115" i="56" s="1"/>
  <c r="G116" i="56" s="1"/>
  <c r="G117" i="56" s="1"/>
  <c r="G118" i="56" s="1"/>
  <c r="G119" i="56" s="1"/>
  <c r="G120" i="56" s="1"/>
  <c r="G121" i="56" s="1"/>
  <c r="G15" i="56" s="1"/>
  <c r="G17" i="56" l="1"/>
  <c r="G19" i="56" s="1"/>
  <c r="G21" i="56" s="1"/>
  <c r="G22" i="56" s="1"/>
  <c r="H11" i="56" s="1"/>
  <c r="H30" i="56" l="1"/>
  <c r="H96" i="56" l="1"/>
  <c r="H31" i="56"/>
  <c r="H97" i="56" s="1"/>
  <c r="H98" i="56" l="1"/>
  <c r="H100" i="56" s="1"/>
  <c r="H101" i="56" s="1"/>
  <c r="H102" i="56" s="1"/>
  <c r="H103" i="56" s="1"/>
  <c r="H104" i="56" s="1"/>
  <c r="H105" i="56" s="1"/>
  <c r="H106" i="56" s="1"/>
  <c r="H107" i="56" s="1"/>
  <c r="H108" i="56" s="1"/>
  <c r="H109" i="56" s="1"/>
  <c r="H110" i="56" s="1"/>
  <c r="H111" i="56" s="1"/>
  <c r="H112" i="56" s="1"/>
  <c r="H113" i="56" s="1"/>
  <c r="H114" i="56" s="1"/>
  <c r="H115" i="56" s="1"/>
  <c r="H116" i="56" s="1"/>
  <c r="H117" i="56" s="1"/>
  <c r="H118" i="56" s="1"/>
  <c r="H119" i="56" s="1"/>
  <c r="H120" i="56" s="1"/>
  <c r="H121" i="56" s="1"/>
  <c r="H15" i="56" s="1"/>
  <c r="H32" i="56"/>
  <c r="H33" i="56" s="1"/>
  <c r="H35" i="56" s="1"/>
  <c r="H36" i="56" s="1"/>
  <c r="H37" i="56" s="1"/>
  <c r="H38" i="56" s="1"/>
  <c r="H39" i="56" s="1"/>
  <c r="H40" i="56" s="1"/>
  <c r="H41" i="56" s="1"/>
  <c r="H42" i="56" s="1"/>
  <c r="H43" i="56" s="1"/>
  <c r="H44" i="56" s="1"/>
  <c r="H45" i="56" s="1"/>
  <c r="H46" i="56" s="1"/>
  <c r="H47" i="56" s="1"/>
  <c r="H48" i="56" s="1"/>
  <c r="H49" i="56" s="1"/>
  <c r="H50" i="56" s="1"/>
  <c r="H51" i="56" s="1"/>
  <c r="H52" i="56" s="1"/>
  <c r="H53" i="56" s="1"/>
  <c r="H54" i="56" s="1"/>
  <c r="H55" i="56" s="1"/>
  <c r="H56" i="56" s="1"/>
  <c r="H57" i="56" s="1"/>
  <c r="H58" i="56" s="1"/>
  <c r="H59" i="56" s="1"/>
  <c r="H60" i="56" s="1"/>
  <c r="H61" i="56" s="1"/>
  <c r="H62" i="56" s="1"/>
  <c r="H63" i="56" s="1"/>
  <c r="H64" i="56" s="1"/>
  <c r="H65" i="56" s="1"/>
  <c r="H66" i="56" s="1"/>
  <c r="H67" i="56" s="1"/>
  <c r="H68" i="56" s="1"/>
  <c r="H69" i="56" s="1"/>
  <c r="H70" i="56" s="1"/>
  <c r="H71" i="56" s="1"/>
  <c r="H72" i="56" s="1"/>
  <c r="H73" i="56" s="1"/>
  <c r="H74" i="56" s="1"/>
  <c r="H75" i="56" s="1"/>
  <c r="H76" i="56" s="1"/>
  <c r="H77" i="56" s="1"/>
  <c r="H78" i="56" s="1"/>
  <c r="H79" i="56" s="1"/>
  <c r="H80" i="56" s="1"/>
  <c r="H81" i="56" s="1"/>
  <c r="H82" i="56" s="1"/>
  <c r="H83" i="56" s="1"/>
  <c r="H84" i="56" s="1"/>
  <c r="H85" i="56" s="1"/>
  <c r="H86" i="56" s="1"/>
  <c r="H87" i="56" s="1"/>
  <c r="H88" i="56" s="1"/>
  <c r="H89" i="56" s="1"/>
  <c r="H90" i="56" s="1"/>
  <c r="H13" i="56" s="1"/>
  <c r="H17" i="56" l="1"/>
  <c r="H19" i="56" s="1"/>
  <c r="H21" i="56" s="1"/>
  <c r="H22" i="56" s="1"/>
  <c r="I11" i="56" s="1"/>
  <c r="I30" i="56" l="1"/>
  <c r="I96" i="56" l="1"/>
  <c r="I31" i="56"/>
  <c r="I32" i="56" s="1"/>
  <c r="I33" i="56" s="1"/>
  <c r="I35" i="56" s="1"/>
  <c r="I36" i="56" s="1"/>
  <c r="I37" i="56" s="1"/>
  <c r="I38" i="56" s="1"/>
  <c r="I39" i="56" s="1"/>
  <c r="I40" i="56" s="1"/>
  <c r="I41" i="56" s="1"/>
  <c r="I42" i="56" s="1"/>
  <c r="I43" i="56" s="1"/>
  <c r="I44" i="56" s="1"/>
  <c r="I45" i="56" s="1"/>
  <c r="I46" i="56" s="1"/>
  <c r="I47" i="56" s="1"/>
  <c r="I48" i="56" s="1"/>
  <c r="I49" i="56" s="1"/>
  <c r="I50" i="56" s="1"/>
  <c r="I51" i="56" s="1"/>
  <c r="I52" i="56" s="1"/>
  <c r="I53" i="56" s="1"/>
  <c r="I54" i="56" s="1"/>
  <c r="I55" i="56" s="1"/>
  <c r="I56" i="56" s="1"/>
  <c r="I57" i="56" s="1"/>
  <c r="I58" i="56" s="1"/>
  <c r="I59" i="56" s="1"/>
  <c r="I60" i="56" s="1"/>
  <c r="I61" i="56" s="1"/>
  <c r="I62" i="56" s="1"/>
  <c r="I63" i="56" s="1"/>
  <c r="I64" i="56" s="1"/>
  <c r="I65" i="56" s="1"/>
  <c r="I66" i="56" s="1"/>
  <c r="I67" i="56" s="1"/>
  <c r="I68" i="56" s="1"/>
  <c r="I69" i="56" s="1"/>
  <c r="I70" i="56" s="1"/>
  <c r="I71" i="56" s="1"/>
  <c r="I72" i="56" s="1"/>
  <c r="I73" i="56" s="1"/>
  <c r="I74" i="56" s="1"/>
  <c r="I75" i="56" s="1"/>
  <c r="I76" i="56" s="1"/>
  <c r="I77" i="56" s="1"/>
  <c r="I78" i="56" s="1"/>
  <c r="I79" i="56" s="1"/>
  <c r="I80" i="56" s="1"/>
  <c r="I81" i="56" s="1"/>
  <c r="I82" i="56" s="1"/>
  <c r="I83" i="56" s="1"/>
  <c r="I84" i="56" s="1"/>
  <c r="I85" i="56" s="1"/>
  <c r="I86" i="56" s="1"/>
  <c r="I87" i="56" s="1"/>
  <c r="I88" i="56" s="1"/>
  <c r="I89" i="56" s="1"/>
  <c r="I90" i="56" s="1"/>
  <c r="I13" i="56" s="1"/>
  <c r="I97" i="56" l="1"/>
  <c r="I98" i="56" s="1"/>
  <c r="I100" i="56" s="1"/>
  <c r="I101" i="56" s="1"/>
  <c r="I102" i="56" s="1"/>
  <c r="I103" i="56" s="1"/>
  <c r="I104" i="56" s="1"/>
  <c r="I105" i="56" s="1"/>
  <c r="I106" i="56" s="1"/>
  <c r="I107" i="56" s="1"/>
  <c r="I108" i="56" s="1"/>
  <c r="I109" i="56" s="1"/>
  <c r="I110" i="56" s="1"/>
  <c r="I111" i="56" s="1"/>
  <c r="I112" i="56" s="1"/>
  <c r="I113" i="56" s="1"/>
  <c r="I114" i="56" s="1"/>
  <c r="I115" i="56" s="1"/>
  <c r="I116" i="56" s="1"/>
  <c r="I117" i="56" s="1"/>
  <c r="I118" i="56" s="1"/>
  <c r="I119" i="56" s="1"/>
  <c r="I120" i="56" s="1"/>
  <c r="I121" i="56" s="1"/>
  <c r="I15" i="56" s="1"/>
  <c r="I17" i="56" s="1"/>
  <c r="I19" i="56" s="1"/>
  <c r="I21" i="56" s="1"/>
  <c r="I22" i="56" s="1"/>
  <c r="J11" i="56" s="1"/>
  <c r="J30" i="56" l="1"/>
  <c r="J31" i="56" s="1"/>
  <c r="J97" i="56" s="1"/>
  <c r="J96" i="56" l="1"/>
  <c r="J98" i="56" s="1"/>
  <c r="J100" i="56" s="1"/>
  <c r="J101" i="56" s="1"/>
  <c r="J102" i="56" s="1"/>
  <c r="J103" i="56" s="1"/>
  <c r="J104" i="56" s="1"/>
  <c r="J105" i="56" s="1"/>
  <c r="J106" i="56" s="1"/>
  <c r="J107" i="56" s="1"/>
  <c r="J108" i="56" s="1"/>
  <c r="J109" i="56" s="1"/>
  <c r="J110" i="56" s="1"/>
  <c r="J111" i="56" s="1"/>
  <c r="J112" i="56" s="1"/>
  <c r="J113" i="56" s="1"/>
  <c r="J114" i="56" s="1"/>
  <c r="J115" i="56" s="1"/>
  <c r="J116" i="56" s="1"/>
  <c r="J117" i="56" s="1"/>
  <c r="J118" i="56" s="1"/>
  <c r="J119" i="56" s="1"/>
  <c r="J120" i="56" s="1"/>
  <c r="J121" i="56" s="1"/>
  <c r="J15" i="56" s="1"/>
  <c r="J32" i="56"/>
  <c r="J33" i="56" s="1"/>
  <c r="J35" i="56" s="1"/>
  <c r="J36" i="56" s="1"/>
  <c r="J37" i="56" s="1"/>
  <c r="J38" i="56" s="1"/>
  <c r="J39" i="56" s="1"/>
  <c r="J40" i="56" s="1"/>
  <c r="J41" i="56" s="1"/>
  <c r="J42" i="56" s="1"/>
  <c r="J43" i="56" s="1"/>
  <c r="J44" i="56" s="1"/>
  <c r="J45" i="56" s="1"/>
  <c r="J46" i="56" s="1"/>
  <c r="J47" i="56" s="1"/>
  <c r="J48" i="56" s="1"/>
  <c r="J49" i="56" s="1"/>
  <c r="J50" i="56" s="1"/>
  <c r="J51" i="56" s="1"/>
  <c r="J52" i="56" s="1"/>
  <c r="J53" i="56" s="1"/>
  <c r="J54" i="56" s="1"/>
  <c r="J55" i="56" s="1"/>
  <c r="J56" i="56" s="1"/>
  <c r="J57" i="56" s="1"/>
  <c r="J58" i="56" s="1"/>
  <c r="J59" i="56" s="1"/>
  <c r="J60" i="56" s="1"/>
  <c r="J61" i="56" s="1"/>
  <c r="J62" i="56" s="1"/>
  <c r="J63" i="56" s="1"/>
  <c r="J64" i="56" s="1"/>
  <c r="J65" i="56" s="1"/>
  <c r="J66" i="56" s="1"/>
  <c r="J67" i="56" s="1"/>
  <c r="J68" i="56" s="1"/>
  <c r="J69" i="56" s="1"/>
  <c r="J70" i="56" s="1"/>
  <c r="J71" i="56" s="1"/>
  <c r="J72" i="56" s="1"/>
  <c r="J73" i="56" s="1"/>
  <c r="J74" i="56" s="1"/>
  <c r="J75" i="56" s="1"/>
  <c r="J76" i="56" s="1"/>
  <c r="J77" i="56" s="1"/>
  <c r="J78" i="56" s="1"/>
  <c r="J79" i="56" s="1"/>
  <c r="J80" i="56" s="1"/>
  <c r="J81" i="56" s="1"/>
  <c r="J82" i="56" s="1"/>
  <c r="J83" i="56" s="1"/>
  <c r="J84" i="56" s="1"/>
  <c r="J85" i="56" s="1"/>
  <c r="J86" i="56" s="1"/>
  <c r="J87" i="56" s="1"/>
  <c r="J88" i="56" s="1"/>
  <c r="J89" i="56" s="1"/>
  <c r="J90" i="56" s="1"/>
  <c r="J13" i="56" s="1"/>
  <c r="J17" i="56" l="1"/>
  <c r="J19" i="56" s="1"/>
  <c r="J21" i="56" s="1"/>
  <c r="J22" i="56" s="1"/>
  <c r="K11" i="56" s="1"/>
  <c r="K30" i="56" l="1"/>
  <c r="K96" i="56" s="1"/>
  <c r="K31" i="56" l="1"/>
  <c r="K97" i="56" s="1"/>
  <c r="K98" i="56" s="1"/>
  <c r="K100" i="56" s="1"/>
  <c r="K101" i="56" s="1"/>
  <c r="K102" i="56" s="1"/>
  <c r="K103" i="56" s="1"/>
  <c r="K104" i="56" s="1"/>
  <c r="K105" i="56" s="1"/>
  <c r="K106" i="56" s="1"/>
  <c r="K107" i="56" s="1"/>
  <c r="K108" i="56" s="1"/>
  <c r="K109" i="56" s="1"/>
  <c r="K110" i="56" s="1"/>
  <c r="K111" i="56" s="1"/>
  <c r="K112" i="56" s="1"/>
  <c r="K113" i="56" s="1"/>
  <c r="K114" i="56" s="1"/>
  <c r="K115" i="56" s="1"/>
  <c r="K116" i="56" s="1"/>
  <c r="K117" i="56" s="1"/>
  <c r="K118" i="56" s="1"/>
  <c r="K119" i="56" s="1"/>
  <c r="K120" i="56" s="1"/>
  <c r="K121" i="56" s="1"/>
  <c r="K15" i="56" s="1"/>
  <c r="K32" i="56" l="1"/>
  <c r="K33" i="56" s="1"/>
  <c r="K35" i="56" s="1"/>
  <c r="K36" i="56" s="1"/>
  <c r="K37" i="56" s="1"/>
  <c r="K38" i="56" s="1"/>
  <c r="K39" i="56" s="1"/>
  <c r="K40" i="56" s="1"/>
  <c r="K41" i="56" s="1"/>
  <c r="K42" i="56" s="1"/>
  <c r="K43" i="56" s="1"/>
  <c r="K44" i="56" s="1"/>
  <c r="K45" i="56" s="1"/>
  <c r="K46" i="56" s="1"/>
  <c r="K47" i="56" s="1"/>
  <c r="K48" i="56" s="1"/>
  <c r="K49" i="56" s="1"/>
  <c r="K50" i="56" s="1"/>
  <c r="K51" i="56" s="1"/>
  <c r="K52" i="56" s="1"/>
  <c r="K53" i="56" s="1"/>
  <c r="K54" i="56" s="1"/>
  <c r="K55" i="56" s="1"/>
  <c r="K56" i="56" s="1"/>
  <c r="K57" i="56" s="1"/>
  <c r="K58" i="56" s="1"/>
  <c r="K59" i="56" s="1"/>
  <c r="K60" i="56" s="1"/>
  <c r="K61" i="56" s="1"/>
  <c r="K62" i="56" s="1"/>
  <c r="K63" i="56" s="1"/>
  <c r="K64" i="56" s="1"/>
  <c r="K65" i="56" s="1"/>
  <c r="K66" i="56" s="1"/>
  <c r="K67" i="56" s="1"/>
  <c r="K68" i="56" s="1"/>
  <c r="K69" i="56" s="1"/>
  <c r="K70" i="56" s="1"/>
  <c r="K71" i="56" s="1"/>
  <c r="K72" i="56" s="1"/>
  <c r="K73" i="56" s="1"/>
  <c r="K74" i="56" s="1"/>
  <c r="K75" i="56" s="1"/>
  <c r="K76" i="56" s="1"/>
  <c r="K77" i="56" s="1"/>
  <c r="K78" i="56" s="1"/>
  <c r="K79" i="56" s="1"/>
  <c r="K80" i="56" s="1"/>
  <c r="K81" i="56" s="1"/>
  <c r="K82" i="56" s="1"/>
  <c r="K83" i="56" s="1"/>
  <c r="K84" i="56" s="1"/>
  <c r="K85" i="56" s="1"/>
  <c r="K86" i="56" s="1"/>
  <c r="K87" i="56" s="1"/>
  <c r="K88" i="56" s="1"/>
  <c r="K89" i="56" s="1"/>
  <c r="K90" i="56" s="1"/>
  <c r="K13" i="56" s="1"/>
  <c r="K17" i="56" s="1"/>
  <c r="K19" i="56" s="1"/>
  <c r="K21" i="56" s="1"/>
  <c r="K22" i="56" s="1"/>
  <c r="L11" i="56" s="1"/>
  <c r="L30" i="56" l="1"/>
  <c r="L31" i="56" s="1"/>
  <c r="L97" i="56" s="1"/>
  <c r="L96" i="56" l="1"/>
  <c r="L98" i="56" s="1"/>
  <c r="L100" i="56" s="1"/>
  <c r="L101" i="56" s="1"/>
  <c r="L102" i="56" s="1"/>
  <c r="L103" i="56" s="1"/>
  <c r="L104" i="56" s="1"/>
  <c r="L105" i="56" s="1"/>
  <c r="L106" i="56" s="1"/>
  <c r="L107" i="56" s="1"/>
  <c r="L108" i="56" s="1"/>
  <c r="L109" i="56" s="1"/>
  <c r="L110" i="56" s="1"/>
  <c r="L111" i="56" s="1"/>
  <c r="L112" i="56" s="1"/>
  <c r="L113" i="56" s="1"/>
  <c r="L114" i="56" s="1"/>
  <c r="L115" i="56" s="1"/>
  <c r="L116" i="56" s="1"/>
  <c r="L117" i="56" s="1"/>
  <c r="L118" i="56" s="1"/>
  <c r="L119" i="56" s="1"/>
  <c r="L120" i="56" s="1"/>
  <c r="L121" i="56" s="1"/>
  <c r="L15" i="56" s="1"/>
  <c r="L32" i="56"/>
  <c r="L33" i="56" s="1"/>
  <c r="L35" i="56" s="1"/>
  <c r="L36" i="56" s="1"/>
  <c r="L37" i="56" s="1"/>
  <c r="L38" i="56" s="1"/>
  <c r="L39" i="56" s="1"/>
  <c r="L40" i="56" s="1"/>
  <c r="L41" i="56" s="1"/>
  <c r="L42" i="56" s="1"/>
  <c r="L43" i="56" s="1"/>
  <c r="L44" i="56" s="1"/>
  <c r="L45" i="56" s="1"/>
  <c r="L46" i="56" s="1"/>
  <c r="L47" i="56" s="1"/>
  <c r="L48" i="56" s="1"/>
  <c r="L49" i="56" s="1"/>
  <c r="L50" i="56" s="1"/>
  <c r="L51" i="56" s="1"/>
  <c r="L52" i="56" s="1"/>
  <c r="L53" i="56" s="1"/>
  <c r="L54" i="56" s="1"/>
  <c r="L55" i="56" s="1"/>
  <c r="L56" i="56" s="1"/>
  <c r="L57" i="56" s="1"/>
  <c r="L58" i="56" s="1"/>
  <c r="L59" i="56" s="1"/>
  <c r="L60" i="56" s="1"/>
  <c r="L61" i="56" s="1"/>
  <c r="L62" i="56" s="1"/>
  <c r="L63" i="56" s="1"/>
  <c r="L64" i="56" s="1"/>
  <c r="L65" i="56" s="1"/>
  <c r="L66" i="56" s="1"/>
  <c r="L67" i="56" s="1"/>
  <c r="L68" i="56" s="1"/>
  <c r="L69" i="56" s="1"/>
  <c r="L70" i="56" s="1"/>
  <c r="L71" i="56" s="1"/>
  <c r="L72" i="56" s="1"/>
  <c r="L73" i="56" s="1"/>
  <c r="L74" i="56" s="1"/>
  <c r="L75" i="56" s="1"/>
  <c r="L76" i="56" s="1"/>
  <c r="L77" i="56" s="1"/>
  <c r="L78" i="56" s="1"/>
  <c r="L79" i="56" s="1"/>
  <c r="L80" i="56" s="1"/>
  <c r="L81" i="56" s="1"/>
  <c r="L82" i="56" s="1"/>
  <c r="L83" i="56" s="1"/>
  <c r="L84" i="56" s="1"/>
  <c r="L85" i="56" s="1"/>
  <c r="L86" i="56" s="1"/>
  <c r="L87" i="56" s="1"/>
  <c r="L88" i="56" s="1"/>
  <c r="L89" i="56" s="1"/>
  <c r="L90" i="56" s="1"/>
  <c r="L13" i="56" s="1"/>
  <c r="L17" i="56" l="1"/>
  <c r="L19" i="56" s="1"/>
  <c r="L21" i="56" s="1"/>
  <c r="L22" i="56" s="1"/>
  <c r="M11" i="56" s="1"/>
  <c r="M30" i="56" l="1"/>
  <c r="M31" i="56" l="1"/>
  <c r="M97" i="56" s="1"/>
  <c r="M96" i="56"/>
  <c r="M32" i="56" l="1"/>
  <c r="M33" i="56" s="1"/>
  <c r="M35" i="56" s="1"/>
  <c r="M36" i="56" s="1"/>
  <c r="M37" i="56" s="1"/>
  <c r="M38" i="56" s="1"/>
  <c r="M39" i="56" s="1"/>
  <c r="M40" i="56" s="1"/>
  <c r="M41" i="56" s="1"/>
  <c r="M42" i="56" s="1"/>
  <c r="M43" i="56" s="1"/>
  <c r="M44" i="56" s="1"/>
  <c r="M45" i="56" s="1"/>
  <c r="M46" i="56" s="1"/>
  <c r="M47" i="56" s="1"/>
  <c r="M48" i="56" s="1"/>
  <c r="M49" i="56" s="1"/>
  <c r="M50" i="56" s="1"/>
  <c r="M51" i="56" s="1"/>
  <c r="M52" i="56" s="1"/>
  <c r="M53" i="56" s="1"/>
  <c r="M54" i="56" s="1"/>
  <c r="M55" i="56" s="1"/>
  <c r="M56" i="56" s="1"/>
  <c r="M57" i="56" s="1"/>
  <c r="M58" i="56" s="1"/>
  <c r="M59" i="56" s="1"/>
  <c r="M60" i="56" s="1"/>
  <c r="M61" i="56" s="1"/>
  <c r="M62" i="56" s="1"/>
  <c r="M63" i="56" s="1"/>
  <c r="M64" i="56" s="1"/>
  <c r="M65" i="56" s="1"/>
  <c r="M66" i="56" s="1"/>
  <c r="M67" i="56" s="1"/>
  <c r="M68" i="56" s="1"/>
  <c r="M69" i="56" s="1"/>
  <c r="M70" i="56" s="1"/>
  <c r="M71" i="56" s="1"/>
  <c r="M72" i="56" s="1"/>
  <c r="M73" i="56" s="1"/>
  <c r="M74" i="56" s="1"/>
  <c r="M75" i="56" s="1"/>
  <c r="M76" i="56" s="1"/>
  <c r="M77" i="56" s="1"/>
  <c r="M78" i="56" s="1"/>
  <c r="M79" i="56" s="1"/>
  <c r="M80" i="56" s="1"/>
  <c r="M81" i="56" s="1"/>
  <c r="M82" i="56" s="1"/>
  <c r="M83" i="56" s="1"/>
  <c r="M84" i="56" s="1"/>
  <c r="M85" i="56" s="1"/>
  <c r="M86" i="56" s="1"/>
  <c r="M87" i="56" s="1"/>
  <c r="M88" i="56" s="1"/>
  <c r="M89" i="56" s="1"/>
  <c r="M90" i="56" s="1"/>
  <c r="M13" i="56" s="1"/>
  <c r="M98" i="56"/>
  <c r="M100" i="56" s="1"/>
  <c r="M101" i="56" s="1"/>
  <c r="M102" i="56" s="1"/>
  <c r="M103" i="56" s="1"/>
  <c r="M104" i="56" s="1"/>
  <c r="M105" i="56" s="1"/>
  <c r="M106" i="56" s="1"/>
  <c r="M107" i="56" s="1"/>
  <c r="M108" i="56" s="1"/>
  <c r="M109" i="56" s="1"/>
  <c r="M110" i="56" s="1"/>
  <c r="M111" i="56" s="1"/>
  <c r="M112" i="56" s="1"/>
  <c r="M113" i="56" s="1"/>
  <c r="M114" i="56" s="1"/>
  <c r="M115" i="56" s="1"/>
  <c r="M116" i="56" s="1"/>
  <c r="M117" i="56" s="1"/>
  <c r="M118" i="56" s="1"/>
  <c r="M119" i="56" s="1"/>
  <c r="M120" i="56" s="1"/>
  <c r="M121" i="56" s="1"/>
  <c r="M15" i="56" s="1"/>
  <c r="M17" i="56" l="1"/>
  <c r="M19" i="56" s="1"/>
  <c r="M21" i="56" s="1"/>
  <c r="M22" i="56" s="1"/>
  <c r="N11" i="56" s="1"/>
  <c r="N30" i="56" l="1"/>
  <c r="N31" i="56" l="1"/>
  <c r="N97" i="56" s="1"/>
  <c r="N96" i="56"/>
  <c r="N98" i="56" l="1"/>
  <c r="N100" i="56" s="1"/>
  <c r="N101" i="56" s="1"/>
  <c r="N102" i="56" s="1"/>
  <c r="N103" i="56" s="1"/>
  <c r="N104" i="56" s="1"/>
  <c r="N105" i="56" s="1"/>
  <c r="N106" i="56" s="1"/>
  <c r="N107" i="56" s="1"/>
  <c r="N108" i="56" s="1"/>
  <c r="N109" i="56" s="1"/>
  <c r="N110" i="56" s="1"/>
  <c r="N111" i="56" s="1"/>
  <c r="N112" i="56" s="1"/>
  <c r="N113" i="56" s="1"/>
  <c r="N114" i="56" s="1"/>
  <c r="N115" i="56" s="1"/>
  <c r="N116" i="56" s="1"/>
  <c r="N117" i="56" s="1"/>
  <c r="N118" i="56" s="1"/>
  <c r="N119" i="56" s="1"/>
  <c r="N120" i="56" s="1"/>
  <c r="N121" i="56" s="1"/>
  <c r="N15" i="56" s="1"/>
  <c r="N32" i="56"/>
  <c r="N33" i="56" s="1"/>
  <c r="N35" i="56" s="1"/>
  <c r="N36" i="56" s="1"/>
  <c r="N37" i="56" s="1"/>
  <c r="N38" i="56" s="1"/>
  <c r="N39" i="56" s="1"/>
  <c r="N40" i="56" s="1"/>
  <c r="N41" i="56" s="1"/>
  <c r="N42" i="56" s="1"/>
  <c r="N43" i="56" s="1"/>
  <c r="N44" i="56" s="1"/>
  <c r="N45" i="56" s="1"/>
  <c r="N46" i="56" s="1"/>
  <c r="N47" i="56" s="1"/>
  <c r="N48" i="56" s="1"/>
  <c r="N49" i="56" s="1"/>
  <c r="N50" i="56" s="1"/>
  <c r="N51" i="56" s="1"/>
  <c r="N52" i="56" s="1"/>
  <c r="N53" i="56" s="1"/>
  <c r="N54" i="56" s="1"/>
  <c r="N55" i="56" s="1"/>
  <c r="N56" i="56" s="1"/>
  <c r="N57" i="56" s="1"/>
  <c r="N58" i="56" s="1"/>
  <c r="N59" i="56" s="1"/>
  <c r="N60" i="56" s="1"/>
  <c r="N61" i="56" s="1"/>
  <c r="N62" i="56" s="1"/>
  <c r="N63" i="56" s="1"/>
  <c r="N64" i="56" s="1"/>
  <c r="N65" i="56" s="1"/>
  <c r="N66" i="56" s="1"/>
  <c r="N67" i="56" s="1"/>
  <c r="N68" i="56" s="1"/>
  <c r="N69" i="56" s="1"/>
  <c r="N70" i="56" s="1"/>
  <c r="N71" i="56" s="1"/>
  <c r="N72" i="56" s="1"/>
  <c r="N73" i="56" s="1"/>
  <c r="N74" i="56" s="1"/>
  <c r="N75" i="56" s="1"/>
  <c r="N76" i="56" s="1"/>
  <c r="N77" i="56" s="1"/>
  <c r="N78" i="56" s="1"/>
  <c r="N79" i="56" s="1"/>
  <c r="N80" i="56" s="1"/>
  <c r="N81" i="56" s="1"/>
  <c r="N82" i="56" s="1"/>
  <c r="N83" i="56" s="1"/>
  <c r="N84" i="56" s="1"/>
  <c r="N85" i="56" s="1"/>
  <c r="N86" i="56" s="1"/>
  <c r="N87" i="56" s="1"/>
  <c r="N88" i="56" s="1"/>
  <c r="N89" i="56" s="1"/>
  <c r="N90" i="56" s="1"/>
  <c r="N13" i="56" s="1"/>
  <c r="N17" i="56" l="1"/>
  <c r="N19" i="56" s="1"/>
  <c r="N21" i="56" s="1"/>
  <c r="N22" i="56" s="1"/>
  <c r="O11" i="56" s="1"/>
  <c r="O30" i="56" l="1"/>
  <c r="O96" i="56" s="1"/>
  <c r="O31" i="56" l="1"/>
  <c r="O97" i="56" s="1"/>
  <c r="O98" i="56" s="1"/>
  <c r="O100" i="56" s="1"/>
  <c r="O101" i="56" s="1"/>
  <c r="O102" i="56" s="1"/>
  <c r="O103" i="56" s="1"/>
  <c r="O104" i="56" s="1"/>
  <c r="O105" i="56" s="1"/>
  <c r="O106" i="56" s="1"/>
  <c r="O107" i="56" s="1"/>
  <c r="O108" i="56" s="1"/>
  <c r="O109" i="56" s="1"/>
  <c r="O110" i="56" s="1"/>
  <c r="O111" i="56" s="1"/>
  <c r="O112" i="56" s="1"/>
  <c r="O113" i="56" s="1"/>
  <c r="O114" i="56" s="1"/>
  <c r="O115" i="56" s="1"/>
  <c r="O116" i="56" s="1"/>
  <c r="O117" i="56" s="1"/>
  <c r="O118" i="56" s="1"/>
  <c r="O119" i="56" s="1"/>
  <c r="O120" i="56" s="1"/>
  <c r="O121" i="56" s="1"/>
  <c r="O15" i="56" s="1"/>
  <c r="O32" i="56" l="1"/>
  <c r="O33" i="56" s="1"/>
  <c r="O35" i="56" s="1"/>
  <c r="O36" i="56" s="1"/>
  <c r="O37" i="56" s="1"/>
  <c r="O38" i="56" s="1"/>
  <c r="O39" i="56" s="1"/>
  <c r="O40" i="56" s="1"/>
  <c r="O41" i="56" s="1"/>
  <c r="O42" i="56" s="1"/>
  <c r="O43" i="56" s="1"/>
  <c r="O44" i="56" s="1"/>
  <c r="O45" i="56" s="1"/>
  <c r="O46" i="56" s="1"/>
  <c r="O47" i="56" s="1"/>
  <c r="O48" i="56" s="1"/>
  <c r="O49" i="56" s="1"/>
  <c r="O50" i="56" s="1"/>
  <c r="O51" i="56" s="1"/>
  <c r="O52" i="56" s="1"/>
  <c r="O53" i="56" s="1"/>
  <c r="O54" i="56" s="1"/>
  <c r="O55" i="56" s="1"/>
  <c r="O56" i="56" s="1"/>
  <c r="O57" i="56" s="1"/>
  <c r="O58" i="56" s="1"/>
  <c r="O59" i="56" s="1"/>
  <c r="O60" i="56" s="1"/>
  <c r="O61" i="56" s="1"/>
  <c r="O62" i="56" s="1"/>
  <c r="O63" i="56" s="1"/>
  <c r="O64" i="56" s="1"/>
  <c r="O65" i="56" s="1"/>
  <c r="O66" i="56" s="1"/>
  <c r="O67" i="56" s="1"/>
  <c r="O68" i="56" s="1"/>
  <c r="O69" i="56" s="1"/>
  <c r="O70" i="56" s="1"/>
  <c r="O71" i="56" s="1"/>
  <c r="O72" i="56" s="1"/>
  <c r="O73" i="56" s="1"/>
  <c r="O74" i="56" s="1"/>
  <c r="O75" i="56" s="1"/>
  <c r="O76" i="56" s="1"/>
  <c r="O77" i="56" s="1"/>
  <c r="O78" i="56" s="1"/>
  <c r="O79" i="56" s="1"/>
  <c r="O80" i="56" s="1"/>
  <c r="O81" i="56" s="1"/>
  <c r="O82" i="56" s="1"/>
  <c r="O83" i="56" s="1"/>
  <c r="O84" i="56" s="1"/>
  <c r="O85" i="56" s="1"/>
  <c r="O86" i="56" s="1"/>
  <c r="O87" i="56" s="1"/>
  <c r="O88" i="56" s="1"/>
  <c r="O89" i="56" s="1"/>
  <c r="O90" i="56" s="1"/>
  <c r="O13" i="56" s="1"/>
  <c r="O17" i="56" s="1"/>
  <c r="O19" i="56" s="1"/>
  <c r="O21" i="56" s="1"/>
  <c r="O22" i="56" s="1"/>
  <c r="P11" i="56" s="1"/>
  <c r="P30" i="56" l="1"/>
  <c r="P96" i="56" s="1"/>
  <c r="P31" i="56" l="1"/>
  <c r="P97" i="56" s="1"/>
  <c r="P98" i="56" s="1"/>
  <c r="P100" i="56" s="1"/>
  <c r="P101" i="56" s="1"/>
  <c r="P102" i="56" s="1"/>
  <c r="P103" i="56" s="1"/>
  <c r="P104" i="56" s="1"/>
  <c r="P105" i="56" s="1"/>
  <c r="P106" i="56" s="1"/>
  <c r="P107" i="56" s="1"/>
  <c r="P108" i="56" s="1"/>
  <c r="P109" i="56" s="1"/>
  <c r="P110" i="56" s="1"/>
  <c r="P111" i="56" s="1"/>
  <c r="P112" i="56" s="1"/>
  <c r="P113" i="56" s="1"/>
  <c r="P114" i="56" s="1"/>
  <c r="P115" i="56" s="1"/>
  <c r="P116" i="56" s="1"/>
  <c r="P117" i="56" s="1"/>
  <c r="P118" i="56" s="1"/>
  <c r="P119" i="56" s="1"/>
  <c r="P120" i="56" s="1"/>
  <c r="P121" i="56" s="1"/>
  <c r="P15" i="56" s="1"/>
  <c r="P32" i="56" l="1"/>
  <c r="P33" i="56" s="1"/>
  <c r="P35" i="56" s="1"/>
  <c r="P36" i="56" s="1"/>
  <c r="P37" i="56" s="1"/>
  <c r="P38" i="56" s="1"/>
  <c r="P39" i="56" s="1"/>
  <c r="P40" i="56" s="1"/>
  <c r="P41" i="56" s="1"/>
  <c r="P42" i="56" s="1"/>
  <c r="P43" i="56" s="1"/>
  <c r="P44" i="56" s="1"/>
  <c r="P45" i="56" s="1"/>
  <c r="P46" i="56" s="1"/>
  <c r="P47" i="56" s="1"/>
  <c r="P48" i="56" s="1"/>
  <c r="P49" i="56" s="1"/>
  <c r="P50" i="56" s="1"/>
  <c r="P51" i="56" s="1"/>
  <c r="P52" i="56" s="1"/>
  <c r="P53" i="56" s="1"/>
  <c r="P54" i="56" s="1"/>
  <c r="P55" i="56" s="1"/>
  <c r="P56" i="56" s="1"/>
  <c r="P57" i="56" s="1"/>
  <c r="P58" i="56" s="1"/>
  <c r="P59" i="56" s="1"/>
  <c r="P60" i="56" s="1"/>
  <c r="P61" i="56" s="1"/>
  <c r="P62" i="56" s="1"/>
  <c r="P63" i="56" s="1"/>
  <c r="P64" i="56" s="1"/>
  <c r="P65" i="56" s="1"/>
  <c r="P66" i="56" s="1"/>
  <c r="P67" i="56" s="1"/>
  <c r="P68" i="56" s="1"/>
  <c r="P69" i="56" s="1"/>
  <c r="P70" i="56" s="1"/>
  <c r="P71" i="56" s="1"/>
  <c r="P72" i="56" s="1"/>
  <c r="P73" i="56" s="1"/>
  <c r="P74" i="56" s="1"/>
  <c r="P75" i="56" s="1"/>
  <c r="P76" i="56" s="1"/>
  <c r="P77" i="56" s="1"/>
  <c r="P78" i="56" s="1"/>
  <c r="P79" i="56" s="1"/>
  <c r="P80" i="56" s="1"/>
  <c r="P81" i="56" s="1"/>
  <c r="P82" i="56" s="1"/>
  <c r="P83" i="56" s="1"/>
  <c r="P84" i="56" s="1"/>
  <c r="P85" i="56" s="1"/>
  <c r="P86" i="56" s="1"/>
  <c r="P87" i="56" s="1"/>
  <c r="P88" i="56" s="1"/>
  <c r="P89" i="56" s="1"/>
  <c r="P90" i="56" s="1"/>
  <c r="P13" i="56" s="1"/>
  <c r="P17" i="56" s="1"/>
  <c r="P19" i="56" s="1"/>
  <c r="P21" i="56" s="1"/>
  <c r="P22" i="56" s="1"/>
  <c r="Q11" i="56" s="1"/>
  <c r="Q30" i="56" l="1"/>
  <c r="Q96" i="56" l="1"/>
  <c r="Q31" i="56"/>
  <c r="Q97" i="56" s="1"/>
  <c r="Q98" i="56" l="1"/>
  <c r="Q100" i="56" s="1"/>
  <c r="Q101" i="56" s="1"/>
  <c r="Q102" i="56" s="1"/>
  <c r="Q103" i="56" s="1"/>
  <c r="Q104" i="56" s="1"/>
  <c r="Q105" i="56" s="1"/>
  <c r="Q106" i="56" s="1"/>
  <c r="Q107" i="56" s="1"/>
  <c r="Q108" i="56" s="1"/>
  <c r="Q109" i="56" s="1"/>
  <c r="Q110" i="56" s="1"/>
  <c r="Q111" i="56" s="1"/>
  <c r="Q112" i="56" s="1"/>
  <c r="Q113" i="56" s="1"/>
  <c r="Q114" i="56" s="1"/>
  <c r="Q115" i="56" s="1"/>
  <c r="Q116" i="56" s="1"/>
  <c r="Q117" i="56" s="1"/>
  <c r="Q118" i="56" s="1"/>
  <c r="Q119" i="56" s="1"/>
  <c r="Q120" i="56" s="1"/>
  <c r="Q121" i="56" s="1"/>
  <c r="Q15" i="56" s="1"/>
  <c r="Q32" i="56"/>
  <c r="Q33" i="56" s="1"/>
  <c r="Q35" i="56" s="1"/>
  <c r="Q36" i="56" s="1"/>
  <c r="Q37" i="56" s="1"/>
  <c r="Q38" i="56" s="1"/>
  <c r="Q39" i="56" s="1"/>
  <c r="Q40" i="56" s="1"/>
  <c r="Q41" i="56" s="1"/>
  <c r="Q42" i="56" s="1"/>
  <c r="Q43" i="56" s="1"/>
  <c r="Q44" i="56" s="1"/>
  <c r="Q45" i="56" s="1"/>
  <c r="Q46" i="56" s="1"/>
  <c r="Q47" i="56" s="1"/>
  <c r="Q48" i="56" s="1"/>
  <c r="Q49" i="56" s="1"/>
  <c r="Q50" i="56" s="1"/>
  <c r="Q51" i="56" s="1"/>
  <c r="Q52" i="56" s="1"/>
  <c r="Q53" i="56" s="1"/>
  <c r="Q54" i="56" s="1"/>
  <c r="Q55" i="56" s="1"/>
  <c r="Q56" i="56" s="1"/>
  <c r="Q57" i="56" s="1"/>
  <c r="Q58" i="56" s="1"/>
  <c r="Q59" i="56" s="1"/>
  <c r="Q60" i="56" s="1"/>
  <c r="Q61" i="56" s="1"/>
  <c r="Q62" i="56" s="1"/>
  <c r="Q63" i="56" s="1"/>
  <c r="Q64" i="56" s="1"/>
  <c r="Q65" i="56" s="1"/>
  <c r="Q66" i="56" s="1"/>
  <c r="Q67" i="56" s="1"/>
  <c r="Q68" i="56" s="1"/>
  <c r="Q69" i="56" s="1"/>
  <c r="Q70" i="56" s="1"/>
  <c r="Q71" i="56" s="1"/>
  <c r="Q72" i="56" s="1"/>
  <c r="Q73" i="56" s="1"/>
  <c r="Q74" i="56" s="1"/>
  <c r="Q75" i="56" s="1"/>
  <c r="Q76" i="56" s="1"/>
  <c r="Q77" i="56" s="1"/>
  <c r="Q78" i="56" s="1"/>
  <c r="Q79" i="56" s="1"/>
  <c r="Q80" i="56" s="1"/>
  <c r="Q81" i="56" s="1"/>
  <c r="Q82" i="56" s="1"/>
  <c r="Q83" i="56" s="1"/>
  <c r="Q84" i="56" s="1"/>
  <c r="Q85" i="56" s="1"/>
  <c r="Q86" i="56" s="1"/>
  <c r="Q87" i="56" s="1"/>
  <c r="Q88" i="56" s="1"/>
  <c r="Q89" i="56" s="1"/>
  <c r="Q90" i="56" s="1"/>
  <c r="Q13" i="56" s="1"/>
  <c r="Q17" i="56" s="1"/>
  <c r="Q19" i="56" s="1"/>
  <c r="Q21" i="56" s="1"/>
  <c r="Q22" i="56" s="1"/>
  <c r="R11" i="56" s="1"/>
  <c r="R30" i="56" l="1"/>
  <c r="R96" i="56" s="1"/>
  <c r="R31" i="56" l="1"/>
  <c r="R97" i="56" s="1"/>
  <c r="R98" i="56" s="1"/>
  <c r="R100" i="56" s="1"/>
  <c r="R101" i="56" s="1"/>
  <c r="R102" i="56" s="1"/>
  <c r="R103" i="56" s="1"/>
  <c r="R104" i="56" s="1"/>
  <c r="R105" i="56" s="1"/>
  <c r="R106" i="56" s="1"/>
  <c r="R107" i="56" s="1"/>
  <c r="R108" i="56" s="1"/>
  <c r="R109" i="56" s="1"/>
  <c r="R110" i="56" s="1"/>
  <c r="R111" i="56" s="1"/>
  <c r="R112" i="56" s="1"/>
  <c r="R113" i="56" s="1"/>
  <c r="R114" i="56" s="1"/>
  <c r="R115" i="56" s="1"/>
  <c r="R116" i="56" s="1"/>
  <c r="R117" i="56" s="1"/>
  <c r="R118" i="56" s="1"/>
  <c r="R119" i="56" s="1"/>
  <c r="R120" i="56" s="1"/>
  <c r="R121" i="56" s="1"/>
  <c r="R15" i="56" s="1"/>
  <c r="R32" i="56" l="1"/>
  <c r="R33" i="56" s="1"/>
  <c r="R35" i="56" s="1"/>
  <c r="R36" i="56" s="1"/>
  <c r="R37" i="56" s="1"/>
  <c r="R38" i="56" s="1"/>
  <c r="R39" i="56" s="1"/>
  <c r="R40" i="56" s="1"/>
  <c r="R41" i="56" s="1"/>
  <c r="R42" i="56" s="1"/>
  <c r="R43" i="56" s="1"/>
  <c r="R44" i="56" s="1"/>
  <c r="R45" i="56" s="1"/>
  <c r="R46" i="56" s="1"/>
  <c r="R47" i="56" s="1"/>
  <c r="R48" i="56" s="1"/>
  <c r="R49" i="56" s="1"/>
  <c r="R50" i="56" s="1"/>
  <c r="R51" i="56" s="1"/>
  <c r="R52" i="56" s="1"/>
  <c r="R53" i="56" s="1"/>
  <c r="R54" i="56" s="1"/>
  <c r="R55" i="56" s="1"/>
  <c r="R56" i="56" s="1"/>
  <c r="R57" i="56" s="1"/>
  <c r="R58" i="56" s="1"/>
  <c r="R59" i="56" s="1"/>
  <c r="R60" i="56" s="1"/>
  <c r="R61" i="56" s="1"/>
  <c r="R62" i="56" s="1"/>
  <c r="R63" i="56" s="1"/>
  <c r="R64" i="56" s="1"/>
  <c r="R65" i="56" s="1"/>
  <c r="R66" i="56" s="1"/>
  <c r="R67" i="56" s="1"/>
  <c r="R68" i="56" s="1"/>
  <c r="R69" i="56" s="1"/>
  <c r="R70" i="56" s="1"/>
  <c r="R71" i="56" s="1"/>
  <c r="R72" i="56" s="1"/>
  <c r="R73" i="56" s="1"/>
  <c r="R74" i="56" s="1"/>
  <c r="R75" i="56" s="1"/>
  <c r="R76" i="56" s="1"/>
  <c r="R77" i="56" s="1"/>
  <c r="R78" i="56" s="1"/>
  <c r="R79" i="56" s="1"/>
  <c r="R80" i="56" s="1"/>
  <c r="R81" i="56" s="1"/>
  <c r="R82" i="56" s="1"/>
  <c r="R83" i="56" s="1"/>
  <c r="R84" i="56" s="1"/>
  <c r="R85" i="56" s="1"/>
  <c r="R86" i="56" s="1"/>
  <c r="R87" i="56" s="1"/>
  <c r="R88" i="56" s="1"/>
  <c r="R89" i="56" s="1"/>
  <c r="R90" i="56" s="1"/>
  <c r="R13" i="56" s="1"/>
  <c r="R17" i="56" s="1"/>
  <c r="R19" i="56" s="1"/>
  <c r="R21" i="56" s="1"/>
  <c r="R22" i="56" s="1"/>
  <c r="S11" i="56" s="1"/>
  <c r="S30" i="56" l="1"/>
  <c r="S96" i="56" s="1"/>
  <c r="S31" i="56" l="1"/>
  <c r="S97" i="56" s="1"/>
  <c r="S98" i="56" s="1"/>
  <c r="S100" i="56" s="1"/>
  <c r="S101" i="56" s="1"/>
  <c r="S102" i="56" s="1"/>
  <c r="S103" i="56" s="1"/>
  <c r="S104" i="56" s="1"/>
  <c r="S105" i="56" s="1"/>
  <c r="S106" i="56" s="1"/>
  <c r="S107" i="56" s="1"/>
  <c r="S108" i="56" s="1"/>
  <c r="S109" i="56" s="1"/>
  <c r="S110" i="56" s="1"/>
  <c r="S111" i="56" s="1"/>
  <c r="S112" i="56" s="1"/>
  <c r="S113" i="56" s="1"/>
  <c r="S114" i="56" s="1"/>
  <c r="S115" i="56" s="1"/>
  <c r="S116" i="56" s="1"/>
  <c r="S117" i="56" s="1"/>
  <c r="S118" i="56" s="1"/>
  <c r="S119" i="56" s="1"/>
  <c r="S120" i="56" s="1"/>
  <c r="S121" i="56" s="1"/>
  <c r="S15" i="56" s="1"/>
  <c r="S32" i="56" l="1"/>
  <c r="S33" i="56" s="1"/>
  <c r="S35" i="56" s="1"/>
  <c r="S36" i="56" s="1"/>
  <c r="S37" i="56" s="1"/>
  <c r="S38" i="56" s="1"/>
  <c r="S39" i="56" s="1"/>
  <c r="S40" i="56" s="1"/>
  <c r="S41" i="56" s="1"/>
  <c r="S42" i="56" s="1"/>
  <c r="S43" i="56" s="1"/>
  <c r="S44" i="56" s="1"/>
  <c r="S45" i="56" s="1"/>
  <c r="S46" i="56" s="1"/>
  <c r="S47" i="56" s="1"/>
  <c r="S48" i="56" s="1"/>
  <c r="S49" i="56" s="1"/>
  <c r="S50" i="56" s="1"/>
  <c r="S51" i="56" s="1"/>
  <c r="S52" i="56" s="1"/>
  <c r="S53" i="56" s="1"/>
  <c r="S54" i="56" s="1"/>
  <c r="S55" i="56" s="1"/>
  <c r="S56" i="56" s="1"/>
  <c r="S57" i="56" s="1"/>
  <c r="S58" i="56" s="1"/>
  <c r="S59" i="56" s="1"/>
  <c r="S60" i="56" s="1"/>
  <c r="S61" i="56" s="1"/>
  <c r="S62" i="56" s="1"/>
  <c r="S63" i="56" s="1"/>
  <c r="S64" i="56" s="1"/>
  <c r="S65" i="56" s="1"/>
  <c r="S66" i="56" s="1"/>
  <c r="S67" i="56" s="1"/>
  <c r="S68" i="56" s="1"/>
  <c r="S69" i="56" s="1"/>
  <c r="S70" i="56" s="1"/>
  <c r="S71" i="56" s="1"/>
  <c r="S72" i="56" s="1"/>
  <c r="S73" i="56" s="1"/>
  <c r="S74" i="56" s="1"/>
  <c r="S75" i="56" s="1"/>
  <c r="S76" i="56" s="1"/>
  <c r="S77" i="56" s="1"/>
  <c r="S78" i="56" s="1"/>
  <c r="S79" i="56" s="1"/>
  <c r="S80" i="56" s="1"/>
  <c r="S81" i="56" s="1"/>
  <c r="S82" i="56" s="1"/>
  <c r="S83" i="56" s="1"/>
  <c r="S84" i="56" s="1"/>
  <c r="S85" i="56" s="1"/>
  <c r="S86" i="56" s="1"/>
  <c r="S87" i="56" s="1"/>
  <c r="S88" i="56" s="1"/>
  <c r="S89" i="56" s="1"/>
  <c r="S90" i="56" s="1"/>
  <c r="S13" i="56" s="1"/>
  <c r="S17" i="56" s="1"/>
  <c r="S19" i="56" s="1"/>
  <c r="S21" i="56" s="1"/>
  <c r="S22" i="56" s="1"/>
  <c r="T11" i="56" s="1"/>
  <c r="T30" i="56" l="1"/>
  <c r="T96" i="56" l="1"/>
  <c r="T31" i="56"/>
  <c r="T97" i="56" s="1"/>
  <c r="T98" i="56" l="1"/>
  <c r="T100" i="56" s="1"/>
  <c r="T101" i="56" s="1"/>
  <c r="T102" i="56" s="1"/>
  <c r="T103" i="56" s="1"/>
  <c r="T104" i="56" s="1"/>
  <c r="T105" i="56" s="1"/>
  <c r="T106" i="56" s="1"/>
  <c r="T107" i="56" s="1"/>
  <c r="T108" i="56" s="1"/>
  <c r="T109" i="56" s="1"/>
  <c r="T110" i="56" s="1"/>
  <c r="T111" i="56" s="1"/>
  <c r="T112" i="56" s="1"/>
  <c r="T113" i="56" s="1"/>
  <c r="T114" i="56" s="1"/>
  <c r="T115" i="56" s="1"/>
  <c r="T116" i="56" s="1"/>
  <c r="T117" i="56" s="1"/>
  <c r="T118" i="56" s="1"/>
  <c r="T119" i="56" s="1"/>
  <c r="T120" i="56" s="1"/>
  <c r="T121" i="56" s="1"/>
  <c r="T15" i="56" s="1"/>
  <c r="T32" i="56"/>
  <c r="T33" i="56" s="1"/>
  <c r="T35" i="56" s="1"/>
  <c r="T36" i="56" s="1"/>
  <c r="T37" i="56" s="1"/>
  <c r="T38" i="56" s="1"/>
  <c r="T39" i="56" s="1"/>
  <c r="T40" i="56" s="1"/>
  <c r="T41" i="56" s="1"/>
  <c r="T42" i="56" s="1"/>
  <c r="T43" i="56" s="1"/>
  <c r="T44" i="56" s="1"/>
  <c r="T45" i="56" s="1"/>
  <c r="T46" i="56" s="1"/>
  <c r="T47" i="56" s="1"/>
  <c r="T48" i="56" s="1"/>
  <c r="T49" i="56" s="1"/>
  <c r="T50" i="56" s="1"/>
  <c r="T51" i="56" s="1"/>
  <c r="T52" i="56" s="1"/>
  <c r="T53" i="56" s="1"/>
  <c r="T54" i="56" s="1"/>
  <c r="T55" i="56" s="1"/>
  <c r="T56" i="56" s="1"/>
  <c r="T57" i="56" s="1"/>
  <c r="T58" i="56" s="1"/>
  <c r="T59" i="56" s="1"/>
  <c r="T60" i="56" s="1"/>
  <c r="T61" i="56" s="1"/>
  <c r="T62" i="56" s="1"/>
  <c r="T63" i="56" s="1"/>
  <c r="T64" i="56" s="1"/>
  <c r="T65" i="56" s="1"/>
  <c r="T66" i="56" s="1"/>
  <c r="T67" i="56" s="1"/>
  <c r="T68" i="56" s="1"/>
  <c r="T69" i="56" s="1"/>
  <c r="T70" i="56" s="1"/>
  <c r="T71" i="56" s="1"/>
  <c r="T72" i="56" s="1"/>
  <c r="T73" i="56" s="1"/>
  <c r="T74" i="56" s="1"/>
  <c r="T75" i="56" s="1"/>
  <c r="T76" i="56" s="1"/>
  <c r="T77" i="56" s="1"/>
  <c r="T78" i="56" s="1"/>
  <c r="T79" i="56" s="1"/>
  <c r="T80" i="56" s="1"/>
  <c r="T81" i="56" s="1"/>
  <c r="T82" i="56" s="1"/>
  <c r="T83" i="56" s="1"/>
  <c r="T84" i="56" s="1"/>
  <c r="T85" i="56" s="1"/>
  <c r="T86" i="56" s="1"/>
  <c r="T87" i="56" s="1"/>
  <c r="T88" i="56" s="1"/>
  <c r="T89" i="56" s="1"/>
  <c r="T90" i="56" s="1"/>
  <c r="T13" i="56" s="1"/>
  <c r="T17" i="56" l="1"/>
  <c r="T19" i="56" s="1"/>
  <c r="T21" i="56" s="1"/>
  <c r="T22" i="56" s="1"/>
  <c r="U11" i="56" s="1"/>
  <c r="U30" i="56" l="1"/>
  <c r="U31" i="56" s="1"/>
  <c r="U97" i="56" s="1"/>
  <c r="U96" i="56" l="1"/>
  <c r="U98" i="56" s="1"/>
  <c r="U100" i="56" s="1"/>
  <c r="U101" i="56" s="1"/>
  <c r="U102" i="56" s="1"/>
  <c r="U103" i="56" s="1"/>
  <c r="U104" i="56" s="1"/>
  <c r="U105" i="56" s="1"/>
  <c r="U106" i="56" s="1"/>
  <c r="U107" i="56" s="1"/>
  <c r="U108" i="56" s="1"/>
  <c r="U109" i="56" s="1"/>
  <c r="U110" i="56" s="1"/>
  <c r="U111" i="56" s="1"/>
  <c r="U112" i="56" s="1"/>
  <c r="U113" i="56" s="1"/>
  <c r="U114" i="56" s="1"/>
  <c r="U115" i="56" s="1"/>
  <c r="U116" i="56" s="1"/>
  <c r="U117" i="56" s="1"/>
  <c r="U118" i="56" s="1"/>
  <c r="U119" i="56" s="1"/>
  <c r="U120" i="56" s="1"/>
  <c r="U121" i="56" s="1"/>
  <c r="U15" i="56" s="1"/>
  <c r="U32" i="56"/>
  <c r="U33" i="56" s="1"/>
  <c r="U35" i="56" s="1"/>
  <c r="U36" i="56" s="1"/>
  <c r="U37" i="56" s="1"/>
  <c r="U38" i="56" s="1"/>
  <c r="U39" i="56" s="1"/>
  <c r="U40" i="56" s="1"/>
  <c r="U41" i="56" s="1"/>
  <c r="U42" i="56" s="1"/>
  <c r="U43" i="56" s="1"/>
  <c r="U44" i="56" s="1"/>
  <c r="U45" i="56" s="1"/>
  <c r="U46" i="56" s="1"/>
  <c r="U47" i="56" s="1"/>
  <c r="U48" i="56" s="1"/>
  <c r="U49" i="56" s="1"/>
  <c r="U50" i="56" s="1"/>
  <c r="U51" i="56" s="1"/>
  <c r="U52" i="56" s="1"/>
  <c r="U53" i="56" s="1"/>
  <c r="U54" i="56" s="1"/>
  <c r="U55" i="56" s="1"/>
  <c r="U56" i="56" s="1"/>
  <c r="U57" i="56" s="1"/>
  <c r="U58" i="56" s="1"/>
  <c r="U59" i="56" s="1"/>
  <c r="U60" i="56" s="1"/>
  <c r="U61" i="56" s="1"/>
  <c r="U62" i="56" s="1"/>
  <c r="U63" i="56" s="1"/>
  <c r="U64" i="56" s="1"/>
  <c r="U65" i="56" s="1"/>
  <c r="U66" i="56" s="1"/>
  <c r="U67" i="56" s="1"/>
  <c r="U68" i="56" s="1"/>
  <c r="U69" i="56" s="1"/>
  <c r="U70" i="56" s="1"/>
  <c r="U71" i="56" s="1"/>
  <c r="U72" i="56" s="1"/>
  <c r="U73" i="56" s="1"/>
  <c r="U74" i="56" s="1"/>
  <c r="U75" i="56" s="1"/>
  <c r="U76" i="56" s="1"/>
  <c r="U77" i="56" s="1"/>
  <c r="U78" i="56" s="1"/>
  <c r="U79" i="56" s="1"/>
  <c r="U80" i="56" s="1"/>
  <c r="U81" i="56" s="1"/>
  <c r="U82" i="56" s="1"/>
  <c r="U83" i="56" s="1"/>
  <c r="U84" i="56" s="1"/>
  <c r="U85" i="56" s="1"/>
  <c r="U86" i="56" s="1"/>
  <c r="U87" i="56" s="1"/>
  <c r="U88" i="56" s="1"/>
  <c r="U89" i="56" s="1"/>
  <c r="U90" i="56" s="1"/>
  <c r="U13" i="56" s="1"/>
  <c r="U17" i="56" l="1"/>
  <c r="B12" i="3" s="1"/>
  <c r="C12" i="3" s="1"/>
  <c r="U19" i="56" l="1"/>
  <c r="U21" i="56" s="1"/>
  <c r="U22" i="56" s="1"/>
  <c r="H18" i="3" l="1"/>
  <c r="F18" i="3" l="1"/>
  <c r="A14" i="3"/>
  <c r="B2" i="70" s="1"/>
  <c r="B27" i="70" s="1"/>
  <c r="C29" i="70" s="1"/>
  <c r="C30" i="70" s="1"/>
  <c r="A16" i="3"/>
  <c r="B2" i="71" s="1"/>
  <c r="B27" i="71" s="1"/>
  <c r="C29" i="71" s="1"/>
  <c r="C30" i="71" s="1"/>
  <c r="A15" i="3"/>
  <c r="B2" i="69" s="1"/>
  <c r="B27" i="69" s="1"/>
  <c r="C29" i="69" s="1"/>
  <c r="C30" i="69" s="1"/>
  <c r="C4" i="69" l="1"/>
  <c r="C5" i="69" s="1"/>
  <c r="C11" i="69" s="1"/>
  <c r="C4" i="70"/>
  <c r="C5" i="70" s="1"/>
  <c r="C11" i="70" s="1"/>
  <c r="C31" i="71"/>
  <c r="C97" i="71" s="1"/>
  <c r="C96" i="71"/>
  <c r="C31" i="70"/>
  <c r="C97" i="70" s="1"/>
  <c r="C96" i="70"/>
  <c r="C31" i="69"/>
  <c r="C97" i="69" s="1"/>
  <c r="C96" i="69"/>
  <c r="C4" i="71"/>
  <c r="C5" i="71" s="1"/>
  <c r="C11" i="71" s="1"/>
  <c r="C32" i="70" l="1"/>
  <c r="C33" i="70" s="1"/>
  <c r="C35" i="70" s="1"/>
  <c r="C36" i="70" s="1"/>
  <c r="C37" i="70" s="1"/>
  <c r="C38" i="70" s="1"/>
  <c r="C39" i="70" s="1"/>
  <c r="C40" i="70" s="1"/>
  <c r="C41" i="70" s="1"/>
  <c r="C42" i="70" s="1"/>
  <c r="C43" i="70" s="1"/>
  <c r="C44" i="70" s="1"/>
  <c r="C45" i="70" s="1"/>
  <c r="C46" i="70" s="1"/>
  <c r="C47" i="70" s="1"/>
  <c r="C48" i="70" s="1"/>
  <c r="C49" i="70" s="1"/>
  <c r="C50" i="70" s="1"/>
  <c r="C51" i="70" s="1"/>
  <c r="C52" i="70" s="1"/>
  <c r="C53" i="70" s="1"/>
  <c r="C54" i="70" s="1"/>
  <c r="C55" i="70" s="1"/>
  <c r="C56" i="70" s="1"/>
  <c r="C57" i="70" s="1"/>
  <c r="C58" i="70" s="1"/>
  <c r="C59" i="70" s="1"/>
  <c r="C60" i="70" s="1"/>
  <c r="C61" i="70" s="1"/>
  <c r="C62" i="70" s="1"/>
  <c r="C63" i="70" s="1"/>
  <c r="C64" i="70" s="1"/>
  <c r="C65" i="70" s="1"/>
  <c r="C66" i="70" s="1"/>
  <c r="C67" i="70" s="1"/>
  <c r="C68" i="70" s="1"/>
  <c r="C69" i="70" s="1"/>
  <c r="C70" i="70" s="1"/>
  <c r="C71" i="70" s="1"/>
  <c r="C72" i="70" s="1"/>
  <c r="C73" i="70" s="1"/>
  <c r="C74" i="70" s="1"/>
  <c r="C75" i="70" s="1"/>
  <c r="C76" i="70" s="1"/>
  <c r="C77" i="70" s="1"/>
  <c r="C78" i="70" s="1"/>
  <c r="C79" i="70" s="1"/>
  <c r="C80" i="70" s="1"/>
  <c r="C81" i="70" s="1"/>
  <c r="C82" i="70" s="1"/>
  <c r="C83" i="70" s="1"/>
  <c r="C84" i="70" s="1"/>
  <c r="C85" i="70" s="1"/>
  <c r="C86" i="70" s="1"/>
  <c r="C87" i="70" s="1"/>
  <c r="C88" i="70" s="1"/>
  <c r="C89" i="70" s="1"/>
  <c r="C90" i="70" s="1"/>
  <c r="C13" i="70" s="1"/>
  <c r="C98" i="70"/>
  <c r="C100" i="70" s="1"/>
  <c r="C101" i="70" s="1"/>
  <c r="C102" i="70" s="1"/>
  <c r="C103" i="70" s="1"/>
  <c r="C104" i="70" s="1"/>
  <c r="C105" i="70" s="1"/>
  <c r="C106" i="70" s="1"/>
  <c r="C107" i="70" s="1"/>
  <c r="C108" i="70" s="1"/>
  <c r="C109" i="70" s="1"/>
  <c r="C110" i="70" s="1"/>
  <c r="C111" i="70" s="1"/>
  <c r="C112" i="70" s="1"/>
  <c r="C113" i="70" s="1"/>
  <c r="C114" i="70" s="1"/>
  <c r="C115" i="70" s="1"/>
  <c r="C116" i="70" s="1"/>
  <c r="C117" i="70" s="1"/>
  <c r="C118" i="70" s="1"/>
  <c r="C119" i="70" s="1"/>
  <c r="C120" i="70" s="1"/>
  <c r="C121" i="70" s="1"/>
  <c r="C15" i="70" s="1"/>
  <c r="C98" i="71"/>
  <c r="C100" i="71" s="1"/>
  <c r="C101" i="71" s="1"/>
  <c r="C102" i="71" s="1"/>
  <c r="C103" i="71" s="1"/>
  <c r="C104" i="71" s="1"/>
  <c r="C105" i="71" s="1"/>
  <c r="C106" i="71" s="1"/>
  <c r="C107" i="71" s="1"/>
  <c r="C108" i="71" s="1"/>
  <c r="C109" i="71" s="1"/>
  <c r="C110" i="71" s="1"/>
  <c r="C111" i="71" s="1"/>
  <c r="C112" i="71" s="1"/>
  <c r="C113" i="71" s="1"/>
  <c r="C114" i="71" s="1"/>
  <c r="C115" i="71" s="1"/>
  <c r="C116" i="71" s="1"/>
  <c r="C117" i="71" s="1"/>
  <c r="C118" i="71" s="1"/>
  <c r="C119" i="71" s="1"/>
  <c r="C120" i="71" s="1"/>
  <c r="C121" i="71" s="1"/>
  <c r="C15" i="71" s="1"/>
  <c r="C32" i="69"/>
  <c r="C33" i="69" s="1"/>
  <c r="C35" i="69" s="1"/>
  <c r="C36" i="69" s="1"/>
  <c r="C37" i="69" s="1"/>
  <c r="C38" i="69" s="1"/>
  <c r="C39" i="69" s="1"/>
  <c r="C40" i="69" s="1"/>
  <c r="C41" i="69" s="1"/>
  <c r="C42" i="69" s="1"/>
  <c r="C43" i="69" s="1"/>
  <c r="C44" i="69" s="1"/>
  <c r="C45" i="69" s="1"/>
  <c r="C46" i="69" s="1"/>
  <c r="C47" i="69" s="1"/>
  <c r="C48" i="69" s="1"/>
  <c r="C49" i="69" s="1"/>
  <c r="C50" i="69" s="1"/>
  <c r="C51" i="69" s="1"/>
  <c r="C52" i="69" s="1"/>
  <c r="C53" i="69" s="1"/>
  <c r="C54" i="69" s="1"/>
  <c r="C55" i="69" s="1"/>
  <c r="C56" i="69" s="1"/>
  <c r="C57" i="69" s="1"/>
  <c r="C58" i="69" s="1"/>
  <c r="C59" i="69" s="1"/>
  <c r="C60" i="69" s="1"/>
  <c r="C61" i="69" s="1"/>
  <c r="C62" i="69" s="1"/>
  <c r="C63" i="69" s="1"/>
  <c r="C64" i="69" s="1"/>
  <c r="C65" i="69" s="1"/>
  <c r="C66" i="69" s="1"/>
  <c r="C67" i="69" s="1"/>
  <c r="C68" i="69" s="1"/>
  <c r="C69" i="69" s="1"/>
  <c r="C70" i="69" s="1"/>
  <c r="C71" i="69" s="1"/>
  <c r="C72" i="69" s="1"/>
  <c r="C73" i="69" s="1"/>
  <c r="C74" i="69" s="1"/>
  <c r="C75" i="69" s="1"/>
  <c r="C76" i="69" s="1"/>
  <c r="C77" i="69" s="1"/>
  <c r="C78" i="69" s="1"/>
  <c r="C79" i="69" s="1"/>
  <c r="C80" i="69" s="1"/>
  <c r="C81" i="69" s="1"/>
  <c r="C82" i="69" s="1"/>
  <c r="C83" i="69" s="1"/>
  <c r="C84" i="69" s="1"/>
  <c r="C85" i="69" s="1"/>
  <c r="C86" i="69" s="1"/>
  <c r="C87" i="69" s="1"/>
  <c r="C88" i="69" s="1"/>
  <c r="C89" i="69" s="1"/>
  <c r="C90" i="69" s="1"/>
  <c r="C13" i="69" s="1"/>
  <c r="C98" i="69"/>
  <c r="C100" i="69" s="1"/>
  <c r="C101" i="69" s="1"/>
  <c r="C102" i="69" s="1"/>
  <c r="C103" i="69" s="1"/>
  <c r="C104" i="69" s="1"/>
  <c r="C105" i="69" s="1"/>
  <c r="C106" i="69" s="1"/>
  <c r="C107" i="69" s="1"/>
  <c r="C108" i="69" s="1"/>
  <c r="C109" i="69" s="1"/>
  <c r="C110" i="69" s="1"/>
  <c r="C111" i="69" s="1"/>
  <c r="C112" i="69" s="1"/>
  <c r="C113" i="69" s="1"/>
  <c r="C114" i="69" s="1"/>
  <c r="C115" i="69" s="1"/>
  <c r="C116" i="69" s="1"/>
  <c r="C117" i="69" s="1"/>
  <c r="C118" i="69" s="1"/>
  <c r="C119" i="69" s="1"/>
  <c r="C120" i="69" s="1"/>
  <c r="C121" i="69" s="1"/>
  <c r="C15" i="69" s="1"/>
  <c r="C32" i="71"/>
  <c r="C33" i="71" s="1"/>
  <c r="C35" i="71" s="1"/>
  <c r="C36" i="71" s="1"/>
  <c r="C37" i="71" s="1"/>
  <c r="C38" i="71" s="1"/>
  <c r="C39" i="71" s="1"/>
  <c r="C40" i="71" s="1"/>
  <c r="C41" i="71" s="1"/>
  <c r="C42" i="71" s="1"/>
  <c r="C43" i="71" s="1"/>
  <c r="C44" i="71" s="1"/>
  <c r="C45" i="71" s="1"/>
  <c r="C46" i="71" s="1"/>
  <c r="C47" i="71" s="1"/>
  <c r="C48" i="71" s="1"/>
  <c r="C49" i="71" s="1"/>
  <c r="C50" i="71" s="1"/>
  <c r="C51" i="71" s="1"/>
  <c r="C52" i="71" s="1"/>
  <c r="C53" i="71" s="1"/>
  <c r="C54" i="71" s="1"/>
  <c r="C55" i="71" s="1"/>
  <c r="C56" i="71" s="1"/>
  <c r="C57" i="71" s="1"/>
  <c r="C58" i="71" s="1"/>
  <c r="C59" i="71" s="1"/>
  <c r="C60" i="71" s="1"/>
  <c r="C61" i="71" s="1"/>
  <c r="C62" i="71" s="1"/>
  <c r="C63" i="71" s="1"/>
  <c r="C64" i="71" s="1"/>
  <c r="C65" i="71" s="1"/>
  <c r="C66" i="71" s="1"/>
  <c r="C67" i="71" s="1"/>
  <c r="C68" i="71" s="1"/>
  <c r="C69" i="71" s="1"/>
  <c r="C70" i="71" s="1"/>
  <c r="C71" i="71" s="1"/>
  <c r="C72" i="71" s="1"/>
  <c r="C73" i="71" s="1"/>
  <c r="C74" i="71" s="1"/>
  <c r="C75" i="71" s="1"/>
  <c r="C76" i="71" s="1"/>
  <c r="C77" i="71" s="1"/>
  <c r="C78" i="71" s="1"/>
  <c r="C79" i="71" s="1"/>
  <c r="C80" i="71" s="1"/>
  <c r="C81" i="71" s="1"/>
  <c r="C82" i="71" s="1"/>
  <c r="C83" i="71" s="1"/>
  <c r="C84" i="71" s="1"/>
  <c r="C85" i="71" s="1"/>
  <c r="C86" i="71" s="1"/>
  <c r="C87" i="71" s="1"/>
  <c r="C88" i="71" s="1"/>
  <c r="C89" i="71" s="1"/>
  <c r="C90" i="71" s="1"/>
  <c r="C13" i="71" s="1"/>
  <c r="C17" i="70" l="1"/>
  <c r="C19" i="70" s="1"/>
  <c r="C21" i="70" s="1"/>
  <c r="C22" i="70" s="1"/>
  <c r="D11" i="70" s="1"/>
  <c r="C17" i="71"/>
  <c r="C19" i="71" s="1"/>
  <c r="C21" i="71" s="1"/>
  <c r="C22" i="71" s="1"/>
  <c r="D11" i="71" s="1"/>
  <c r="C17" i="69"/>
  <c r="D30" i="70" l="1"/>
  <c r="C19" i="69"/>
  <c r="C21" i="69" s="1"/>
  <c r="C22" i="69" s="1"/>
  <c r="D11" i="69" s="1"/>
  <c r="D30" i="71" l="1"/>
  <c r="D96" i="70"/>
  <c r="D31" i="70"/>
  <c r="D97" i="70" s="1"/>
  <c r="D30" i="69" l="1"/>
  <c r="D32" i="70"/>
  <c r="D33" i="70" s="1"/>
  <c r="D35" i="70" s="1"/>
  <c r="D36" i="70" s="1"/>
  <c r="D37" i="70" s="1"/>
  <c r="D38" i="70" s="1"/>
  <c r="D39" i="70" s="1"/>
  <c r="D40" i="70" s="1"/>
  <c r="D41" i="70" s="1"/>
  <c r="D42" i="70" s="1"/>
  <c r="D43" i="70" s="1"/>
  <c r="D44" i="70" s="1"/>
  <c r="D45" i="70" s="1"/>
  <c r="D46" i="70" s="1"/>
  <c r="D47" i="70" s="1"/>
  <c r="D48" i="70" s="1"/>
  <c r="D49" i="70" s="1"/>
  <c r="D50" i="70" s="1"/>
  <c r="D51" i="70" s="1"/>
  <c r="D52" i="70" s="1"/>
  <c r="D53" i="70" s="1"/>
  <c r="D54" i="70" s="1"/>
  <c r="D55" i="70" s="1"/>
  <c r="D56" i="70" s="1"/>
  <c r="D57" i="70" s="1"/>
  <c r="D58" i="70" s="1"/>
  <c r="D59" i="70" s="1"/>
  <c r="D60" i="70" s="1"/>
  <c r="D61" i="70" s="1"/>
  <c r="D62" i="70" s="1"/>
  <c r="D63" i="70" s="1"/>
  <c r="D64" i="70" s="1"/>
  <c r="D65" i="70" s="1"/>
  <c r="D66" i="70" s="1"/>
  <c r="D67" i="70" s="1"/>
  <c r="D68" i="70" s="1"/>
  <c r="D69" i="70" s="1"/>
  <c r="D70" i="70" s="1"/>
  <c r="D71" i="70" s="1"/>
  <c r="D72" i="70" s="1"/>
  <c r="D73" i="70" s="1"/>
  <c r="D74" i="70" s="1"/>
  <c r="D75" i="70" s="1"/>
  <c r="D76" i="70" s="1"/>
  <c r="D77" i="70" s="1"/>
  <c r="D78" i="70" s="1"/>
  <c r="D79" i="70" s="1"/>
  <c r="D80" i="70" s="1"/>
  <c r="D81" i="70" s="1"/>
  <c r="D82" i="70" s="1"/>
  <c r="D83" i="70" s="1"/>
  <c r="D84" i="70" s="1"/>
  <c r="D85" i="70" s="1"/>
  <c r="D86" i="70" s="1"/>
  <c r="D87" i="70" s="1"/>
  <c r="D88" i="70" s="1"/>
  <c r="D89" i="70" s="1"/>
  <c r="D90" i="70" s="1"/>
  <c r="D13" i="70" s="1"/>
  <c r="D98" i="70"/>
  <c r="D100" i="70" s="1"/>
  <c r="D101" i="70" s="1"/>
  <c r="D102" i="70" s="1"/>
  <c r="D103" i="70" s="1"/>
  <c r="D104" i="70" s="1"/>
  <c r="D105" i="70" s="1"/>
  <c r="D106" i="70" s="1"/>
  <c r="D107" i="70" s="1"/>
  <c r="D108" i="70" s="1"/>
  <c r="D109" i="70" s="1"/>
  <c r="D110" i="70" s="1"/>
  <c r="D111" i="70" s="1"/>
  <c r="D112" i="70" s="1"/>
  <c r="D113" i="70" s="1"/>
  <c r="D114" i="70" s="1"/>
  <c r="D115" i="70" s="1"/>
  <c r="D116" i="70" s="1"/>
  <c r="D117" i="70" s="1"/>
  <c r="D118" i="70" s="1"/>
  <c r="D119" i="70" s="1"/>
  <c r="D120" i="70" s="1"/>
  <c r="D121" i="70" s="1"/>
  <c r="D15" i="70" s="1"/>
  <c r="D31" i="71"/>
  <c r="D97" i="71" s="1"/>
  <c r="D96" i="71"/>
  <c r="D31" i="69" l="1"/>
  <c r="D97" i="69" s="1"/>
  <c r="D96" i="69"/>
  <c r="D17" i="70"/>
  <c r="D19" i="70" s="1"/>
  <c r="D21" i="70" s="1"/>
  <c r="D22" i="70" s="1"/>
  <c r="E11" i="70" s="1"/>
  <c r="D32" i="71"/>
  <c r="D33" i="71" s="1"/>
  <c r="D35" i="71" s="1"/>
  <c r="D36" i="71" s="1"/>
  <c r="D37" i="71" s="1"/>
  <c r="D38" i="71" s="1"/>
  <c r="D39" i="71" s="1"/>
  <c r="D40" i="71" s="1"/>
  <c r="D41" i="71" s="1"/>
  <c r="D42" i="71" s="1"/>
  <c r="D43" i="71" s="1"/>
  <c r="D44" i="71" s="1"/>
  <c r="D45" i="71" s="1"/>
  <c r="D46" i="71" s="1"/>
  <c r="D47" i="71" s="1"/>
  <c r="D48" i="71" s="1"/>
  <c r="D49" i="71" s="1"/>
  <c r="D50" i="71" s="1"/>
  <c r="D51" i="71" s="1"/>
  <c r="D52" i="71" s="1"/>
  <c r="D53" i="71" s="1"/>
  <c r="D54" i="71" s="1"/>
  <c r="D55" i="71" s="1"/>
  <c r="D56" i="71" s="1"/>
  <c r="D57" i="71" s="1"/>
  <c r="D58" i="71" s="1"/>
  <c r="D59" i="71" s="1"/>
  <c r="D60" i="71" s="1"/>
  <c r="D61" i="71" s="1"/>
  <c r="D62" i="71" s="1"/>
  <c r="D63" i="71" s="1"/>
  <c r="D64" i="71" s="1"/>
  <c r="D65" i="71" s="1"/>
  <c r="D66" i="71" s="1"/>
  <c r="D67" i="71" s="1"/>
  <c r="D68" i="71" s="1"/>
  <c r="D69" i="71" s="1"/>
  <c r="D70" i="71" s="1"/>
  <c r="D71" i="71" s="1"/>
  <c r="D72" i="71" s="1"/>
  <c r="D73" i="71" s="1"/>
  <c r="D74" i="71" s="1"/>
  <c r="D75" i="71" s="1"/>
  <c r="D76" i="71" s="1"/>
  <c r="D77" i="71" s="1"/>
  <c r="D78" i="71" s="1"/>
  <c r="D79" i="71" s="1"/>
  <c r="D80" i="71" s="1"/>
  <c r="D81" i="71" s="1"/>
  <c r="D82" i="71" s="1"/>
  <c r="D83" i="71" s="1"/>
  <c r="D84" i="71" s="1"/>
  <c r="D85" i="71" s="1"/>
  <c r="D86" i="71" s="1"/>
  <c r="D87" i="71" s="1"/>
  <c r="D88" i="71" s="1"/>
  <c r="D89" i="71" s="1"/>
  <c r="D90" i="71" s="1"/>
  <c r="D13" i="71" s="1"/>
  <c r="D98" i="71"/>
  <c r="D100" i="71" s="1"/>
  <c r="D101" i="71" s="1"/>
  <c r="D102" i="71" s="1"/>
  <c r="D103" i="71" s="1"/>
  <c r="D104" i="71" s="1"/>
  <c r="D105" i="71" s="1"/>
  <c r="D106" i="71" s="1"/>
  <c r="D107" i="71" s="1"/>
  <c r="D108" i="71" s="1"/>
  <c r="D109" i="71" s="1"/>
  <c r="D110" i="71" s="1"/>
  <c r="D111" i="71" s="1"/>
  <c r="D112" i="71" s="1"/>
  <c r="D113" i="71" s="1"/>
  <c r="D114" i="71" s="1"/>
  <c r="D115" i="71" s="1"/>
  <c r="D116" i="71" s="1"/>
  <c r="D117" i="71" s="1"/>
  <c r="D118" i="71" s="1"/>
  <c r="D119" i="71" s="1"/>
  <c r="D120" i="71" s="1"/>
  <c r="D121" i="71" s="1"/>
  <c r="D15" i="71" s="1"/>
  <c r="D32" i="69" l="1"/>
  <c r="D33" i="69" s="1"/>
  <c r="D35" i="69" s="1"/>
  <c r="D36" i="69" s="1"/>
  <c r="D37" i="69" s="1"/>
  <c r="D38" i="69" s="1"/>
  <c r="D39" i="69" s="1"/>
  <c r="D40" i="69" s="1"/>
  <c r="D41" i="69" s="1"/>
  <c r="D42" i="69" s="1"/>
  <c r="D43" i="69" s="1"/>
  <c r="D44" i="69" s="1"/>
  <c r="D45" i="69" s="1"/>
  <c r="D46" i="69" s="1"/>
  <c r="D47" i="69" s="1"/>
  <c r="D48" i="69" s="1"/>
  <c r="D49" i="69" s="1"/>
  <c r="D50" i="69" s="1"/>
  <c r="D51" i="69" s="1"/>
  <c r="D52" i="69" s="1"/>
  <c r="D53" i="69" s="1"/>
  <c r="D54" i="69" s="1"/>
  <c r="D55" i="69" s="1"/>
  <c r="D56" i="69" s="1"/>
  <c r="D57" i="69" s="1"/>
  <c r="D58" i="69" s="1"/>
  <c r="D59" i="69" s="1"/>
  <c r="D60" i="69" s="1"/>
  <c r="D61" i="69" s="1"/>
  <c r="D62" i="69" s="1"/>
  <c r="D63" i="69" s="1"/>
  <c r="D64" i="69" s="1"/>
  <c r="D65" i="69" s="1"/>
  <c r="D66" i="69" s="1"/>
  <c r="D67" i="69" s="1"/>
  <c r="D68" i="69" s="1"/>
  <c r="D69" i="69" s="1"/>
  <c r="D70" i="69" s="1"/>
  <c r="D71" i="69" s="1"/>
  <c r="D72" i="69" s="1"/>
  <c r="D73" i="69" s="1"/>
  <c r="D74" i="69" s="1"/>
  <c r="D75" i="69" s="1"/>
  <c r="D76" i="69" s="1"/>
  <c r="D77" i="69" s="1"/>
  <c r="D78" i="69" s="1"/>
  <c r="D79" i="69" s="1"/>
  <c r="D80" i="69" s="1"/>
  <c r="D81" i="69" s="1"/>
  <c r="D82" i="69" s="1"/>
  <c r="D83" i="69" s="1"/>
  <c r="D84" i="69" s="1"/>
  <c r="D85" i="69" s="1"/>
  <c r="D86" i="69" s="1"/>
  <c r="D87" i="69" s="1"/>
  <c r="D88" i="69" s="1"/>
  <c r="D89" i="69" s="1"/>
  <c r="D90" i="69" s="1"/>
  <c r="D13" i="69" s="1"/>
  <c r="D98" i="69"/>
  <c r="D100" i="69" s="1"/>
  <c r="D101" i="69" s="1"/>
  <c r="D102" i="69" s="1"/>
  <c r="D103" i="69" s="1"/>
  <c r="D104" i="69" s="1"/>
  <c r="D105" i="69" s="1"/>
  <c r="D106" i="69" s="1"/>
  <c r="D107" i="69" s="1"/>
  <c r="D108" i="69" s="1"/>
  <c r="D109" i="69" s="1"/>
  <c r="D110" i="69" s="1"/>
  <c r="D111" i="69" s="1"/>
  <c r="D112" i="69" s="1"/>
  <c r="D113" i="69" s="1"/>
  <c r="D114" i="69" s="1"/>
  <c r="D115" i="69" s="1"/>
  <c r="D116" i="69" s="1"/>
  <c r="D117" i="69" s="1"/>
  <c r="D118" i="69" s="1"/>
  <c r="D119" i="69" s="1"/>
  <c r="D120" i="69" s="1"/>
  <c r="D121" i="69" s="1"/>
  <c r="D15" i="69" s="1"/>
  <c r="D17" i="71"/>
  <c r="D19" i="71" s="1"/>
  <c r="D21" i="71" s="1"/>
  <c r="D22" i="71" s="1"/>
  <c r="E11" i="71" s="1"/>
  <c r="E30" i="70"/>
  <c r="D17" i="69" l="1"/>
  <c r="D19" i="69" s="1"/>
  <c r="D21" i="69" s="1"/>
  <c r="D22" i="69" s="1"/>
  <c r="E11" i="69" s="1"/>
  <c r="E31" i="70"/>
  <c r="E97" i="70" s="1"/>
  <c r="E96" i="70"/>
  <c r="E30" i="69" l="1"/>
  <c r="E30" i="71"/>
  <c r="E31" i="71" s="1"/>
  <c r="E97" i="71" s="1"/>
  <c r="E32" i="70"/>
  <c r="E33" i="70" s="1"/>
  <c r="E35" i="70" s="1"/>
  <c r="E36" i="70" s="1"/>
  <c r="E37" i="70" s="1"/>
  <c r="E38" i="70" s="1"/>
  <c r="E39" i="70" s="1"/>
  <c r="E40" i="70" s="1"/>
  <c r="E41" i="70" s="1"/>
  <c r="E42" i="70" s="1"/>
  <c r="E43" i="70" s="1"/>
  <c r="E44" i="70" s="1"/>
  <c r="E45" i="70" s="1"/>
  <c r="E46" i="70" s="1"/>
  <c r="E47" i="70" s="1"/>
  <c r="E48" i="70" s="1"/>
  <c r="E49" i="70" s="1"/>
  <c r="E50" i="70" s="1"/>
  <c r="E51" i="70" s="1"/>
  <c r="E52" i="70" s="1"/>
  <c r="E53" i="70" s="1"/>
  <c r="E54" i="70" s="1"/>
  <c r="E55" i="70" s="1"/>
  <c r="E56" i="70" s="1"/>
  <c r="E57" i="70" s="1"/>
  <c r="E58" i="70" s="1"/>
  <c r="E59" i="70" s="1"/>
  <c r="E60" i="70" s="1"/>
  <c r="E61" i="70" s="1"/>
  <c r="E62" i="70" s="1"/>
  <c r="E63" i="70" s="1"/>
  <c r="E64" i="70" s="1"/>
  <c r="E65" i="70" s="1"/>
  <c r="E66" i="70" s="1"/>
  <c r="E67" i="70" s="1"/>
  <c r="E68" i="70" s="1"/>
  <c r="E69" i="70" s="1"/>
  <c r="E70" i="70" s="1"/>
  <c r="E71" i="70" s="1"/>
  <c r="E72" i="70" s="1"/>
  <c r="E73" i="70" s="1"/>
  <c r="E74" i="70" s="1"/>
  <c r="E75" i="70" s="1"/>
  <c r="E76" i="70" s="1"/>
  <c r="E77" i="70" s="1"/>
  <c r="E78" i="70" s="1"/>
  <c r="E79" i="70" s="1"/>
  <c r="E80" i="70" s="1"/>
  <c r="E81" i="70" s="1"/>
  <c r="E82" i="70" s="1"/>
  <c r="E83" i="70" s="1"/>
  <c r="E84" i="70" s="1"/>
  <c r="E85" i="70" s="1"/>
  <c r="E86" i="70" s="1"/>
  <c r="E87" i="70" s="1"/>
  <c r="E88" i="70" s="1"/>
  <c r="E89" i="70" s="1"/>
  <c r="E90" i="70" s="1"/>
  <c r="E13" i="70" s="1"/>
  <c r="E98" i="70"/>
  <c r="E100" i="70" s="1"/>
  <c r="E101" i="70" s="1"/>
  <c r="E102" i="70" s="1"/>
  <c r="E103" i="70" s="1"/>
  <c r="E104" i="70" s="1"/>
  <c r="E105" i="70" s="1"/>
  <c r="E106" i="70" s="1"/>
  <c r="E107" i="70" s="1"/>
  <c r="E108" i="70" s="1"/>
  <c r="E109" i="70" s="1"/>
  <c r="E110" i="70" s="1"/>
  <c r="E111" i="70" s="1"/>
  <c r="E112" i="70" s="1"/>
  <c r="E113" i="70" s="1"/>
  <c r="E114" i="70" s="1"/>
  <c r="E115" i="70" s="1"/>
  <c r="E116" i="70" s="1"/>
  <c r="E117" i="70" s="1"/>
  <c r="E118" i="70" s="1"/>
  <c r="E119" i="70" s="1"/>
  <c r="E120" i="70" s="1"/>
  <c r="E121" i="70" s="1"/>
  <c r="E15" i="70" s="1"/>
  <c r="E96" i="71" l="1"/>
  <c r="E98" i="71" s="1"/>
  <c r="E100" i="71" s="1"/>
  <c r="E101" i="71" s="1"/>
  <c r="E102" i="71" s="1"/>
  <c r="E103" i="71" s="1"/>
  <c r="E104" i="71" s="1"/>
  <c r="E105" i="71" s="1"/>
  <c r="E106" i="71" s="1"/>
  <c r="E107" i="71" s="1"/>
  <c r="E108" i="71" s="1"/>
  <c r="E109" i="71" s="1"/>
  <c r="E110" i="71" s="1"/>
  <c r="E111" i="71" s="1"/>
  <c r="E112" i="71" s="1"/>
  <c r="E113" i="71" s="1"/>
  <c r="E114" i="71" s="1"/>
  <c r="E115" i="71" s="1"/>
  <c r="E116" i="71" s="1"/>
  <c r="E117" i="71" s="1"/>
  <c r="E118" i="71" s="1"/>
  <c r="E119" i="71" s="1"/>
  <c r="E120" i="71" s="1"/>
  <c r="E121" i="71" s="1"/>
  <c r="E15" i="71" s="1"/>
  <c r="E31" i="69"/>
  <c r="E97" i="69" s="1"/>
  <c r="E96" i="69"/>
  <c r="E17" i="70"/>
  <c r="E32" i="71"/>
  <c r="E33" i="71" s="1"/>
  <c r="E35" i="71" s="1"/>
  <c r="E36" i="71" s="1"/>
  <c r="E37" i="71" s="1"/>
  <c r="E38" i="71" s="1"/>
  <c r="E39" i="71" s="1"/>
  <c r="E40" i="71" s="1"/>
  <c r="E41" i="71" s="1"/>
  <c r="E42" i="71" s="1"/>
  <c r="E43" i="71" s="1"/>
  <c r="E44" i="71" s="1"/>
  <c r="E45" i="71" s="1"/>
  <c r="E46" i="71" s="1"/>
  <c r="E47" i="71" s="1"/>
  <c r="E48" i="71" s="1"/>
  <c r="E49" i="71" s="1"/>
  <c r="E50" i="71" s="1"/>
  <c r="E51" i="71" s="1"/>
  <c r="E52" i="71" s="1"/>
  <c r="E53" i="71" s="1"/>
  <c r="E54" i="71" s="1"/>
  <c r="E55" i="71" s="1"/>
  <c r="E56" i="71" s="1"/>
  <c r="E57" i="71" s="1"/>
  <c r="E58" i="71" s="1"/>
  <c r="E59" i="71" s="1"/>
  <c r="E60" i="71" s="1"/>
  <c r="E61" i="71" s="1"/>
  <c r="E62" i="71" s="1"/>
  <c r="E63" i="71" s="1"/>
  <c r="E64" i="71" s="1"/>
  <c r="E65" i="71" s="1"/>
  <c r="E66" i="71" s="1"/>
  <c r="E67" i="71" s="1"/>
  <c r="E68" i="71" s="1"/>
  <c r="E69" i="71" s="1"/>
  <c r="E70" i="71" s="1"/>
  <c r="E71" i="71" s="1"/>
  <c r="E72" i="71" s="1"/>
  <c r="E73" i="71" s="1"/>
  <c r="E74" i="71" s="1"/>
  <c r="E75" i="71" s="1"/>
  <c r="E76" i="71" s="1"/>
  <c r="E77" i="71" s="1"/>
  <c r="E78" i="71" s="1"/>
  <c r="E79" i="71" s="1"/>
  <c r="E80" i="71" s="1"/>
  <c r="E81" i="71" s="1"/>
  <c r="E82" i="71" s="1"/>
  <c r="E83" i="71" s="1"/>
  <c r="E84" i="71" s="1"/>
  <c r="E85" i="71" s="1"/>
  <c r="E86" i="71" s="1"/>
  <c r="E87" i="71" s="1"/>
  <c r="E88" i="71" s="1"/>
  <c r="E89" i="71" s="1"/>
  <c r="E90" i="71" s="1"/>
  <c r="E13" i="71" s="1"/>
  <c r="E17" i="71" l="1"/>
  <c r="E32" i="69"/>
  <c r="E33" i="69" s="1"/>
  <c r="E35" i="69" s="1"/>
  <c r="E36" i="69" s="1"/>
  <c r="E37" i="69" s="1"/>
  <c r="E38" i="69" s="1"/>
  <c r="E39" i="69" s="1"/>
  <c r="E40" i="69" s="1"/>
  <c r="E41" i="69" s="1"/>
  <c r="E42" i="69" s="1"/>
  <c r="E43" i="69" s="1"/>
  <c r="E44" i="69" s="1"/>
  <c r="E45" i="69" s="1"/>
  <c r="E46" i="69" s="1"/>
  <c r="E47" i="69" s="1"/>
  <c r="E48" i="69" s="1"/>
  <c r="E49" i="69" s="1"/>
  <c r="E50" i="69" s="1"/>
  <c r="E51" i="69" s="1"/>
  <c r="E52" i="69" s="1"/>
  <c r="E53" i="69" s="1"/>
  <c r="E54" i="69" s="1"/>
  <c r="E55" i="69" s="1"/>
  <c r="E56" i="69" s="1"/>
  <c r="E57" i="69" s="1"/>
  <c r="E58" i="69" s="1"/>
  <c r="E59" i="69" s="1"/>
  <c r="E60" i="69" s="1"/>
  <c r="E61" i="69" s="1"/>
  <c r="E62" i="69" s="1"/>
  <c r="E63" i="69" s="1"/>
  <c r="E64" i="69" s="1"/>
  <c r="E65" i="69" s="1"/>
  <c r="E66" i="69" s="1"/>
  <c r="E67" i="69" s="1"/>
  <c r="E68" i="69" s="1"/>
  <c r="E69" i="69" s="1"/>
  <c r="E70" i="69" s="1"/>
  <c r="E71" i="69" s="1"/>
  <c r="E72" i="69" s="1"/>
  <c r="E73" i="69" s="1"/>
  <c r="E74" i="69" s="1"/>
  <c r="E75" i="69" s="1"/>
  <c r="E76" i="69" s="1"/>
  <c r="E77" i="69" s="1"/>
  <c r="E78" i="69" s="1"/>
  <c r="E79" i="69" s="1"/>
  <c r="E80" i="69" s="1"/>
  <c r="E81" i="69" s="1"/>
  <c r="E82" i="69" s="1"/>
  <c r="E83" i="69" s="1"/>
  <c r="E84" i="69" s="1"/>
  <c r="E85" i="69" s="1"/>
  <c r="E86" i="69" s="1"/>
  <c r="E87" i="69" s="1"/>
  <c r="E88" i="69" s="1"/>
  <c r="E89" i="69" s="1"/>
  <c r="E90" i="69" s="1"/>
  <c r="E13" i="69" s="1"/>
  <c r="E98" i="69"/>
  <c r="E100" i="69" s="1"/>
  <c r="E101" i="69" s="1"/>
  <c r="E102" i="69" s="1"/>
  <c r="E103" i="69" s="1"/>
  <c r="E104" i="69" s="1"/>
  <c r="E105" i="69" s="1"/>
  <c r="E106" i="69" s="1"/>
  <c r="E107" i="69" s="1"/>
  <c r="E108" i="69" s="1"/>
  <c r="E109" i="69" s="1"/>
  <c r="E110" i="69" s="1"/>
  <c r="E111" i="69" s="1"/>
  <c r="E112" i="69" s="1"/>
  <c r="E113" i="69" s="1"/>
  <c r="E114" i="69" s="1"/>
  <c r="E115" i="69" s="1"/>
  <c r="E116" i="69" s="1"/>
  <c r="E117" i="69" s="1"/>
  <c r="E118" i="69" s="1"/>
  <c r="E119" i="69" s="1"/>
  <c r="E120" i="69" s="1"/>
  <c r="E121" i="69" s="1"/>
  <c r="E15" i="69" s="1"/>
  <c r="E19" i="70"/>
  <c r="E21" i="70" s="1"/>
  <c r="E22" i="70" s="1"/>
  <c r="F11" i="70" s="1"/>
  <c r="E19" i="71"/>
  <c r="E21" i="71" s="1"/>
  <c r="E22" i="71" s="1"/>
  <c r="F11" i="71" s="1"/>
  <c r="E17" i="69" l="1"/>
  <c r="E19" i="69" s="1"/>
  <c r="E21" i="69" s="1"/>
  <c r="F30" i="71"/>
  <c r="E22" i="69" l="1"/>
  <c r="F11" i="69" s="1"/>
  <c r="F30" i="69" s="1"/>
  <c r="F30" i="70"/>
  <c r="F31" i="70" s="1"/>
  <c r="F97" i="70" s="1"/>
  <c r="F31" i="71"/>
  <c r="F97" i="71" s="1"/>
  <c r="F96" i="71"/>
  <c r="F31" i="69" l="1"/>
  <c r="F97" i="69" s="1"/>
  <c r="F96" i="69"/>
  <c r="F32" i="70"/>
  <c r="F33" i="70" s="1"/>
  <c r="F35" i="70" s="1"/>
  <c r="F36" i="70" s="1"/>
  <c r="F37" i="70" s="1"/>
  <c r="F38" i="70" s="1"/>
  <c r="F39" i="70" s="1"/>
  <c r="F40" i="70" s="1"/>
  <c r="F41" i="70" s="1"/>
  <c r="F42" i="70" s="1"/>
  <c r="F43" i="70" s="1"/>
  <c r="F44" i="70" s="1"/>
  <c r="F45" i="70" s="1"/>
  <c r="F46" i="70" s="1"/>
  <c r="F47" i="70" s="1"/>
  <c r="F48" i="70" s="1"/>
  <c r="F49" i="70" s="1"/>
  <c r="F50" i="70" s="1"/>
  <c r="F51" i="70" s="1"/>
  <c r="F52" i="70" s="1"/>
  <c r="F53" i="70" s="1"/>
  <c r="F54" i="70" s="1"/>
  <c r="F55" i="70" s="1"/>
  <c r="F56" i="70" s="1"/>
  <c r="F57" i="70" s="1"/>
  <c r="F58" i="70" s="1"/>
  <c r="F59" i="70" s="1"/>
  <c r="F60" i="70" s="1"/>
  <c r="F61" i="70" s="1"/>
  <c r="F62" i="70" s="1"/>
  <c r="F63" i="70" s="1"/>
  <c r="F64" i="70" s="1"/>
  <c r="F65" i="70" s="1"/>
  <c r="F66" i="70" s="1"/>
  <c r="F67" i="70" s="1"/>
  <c r="F68" i="70" s="1"/>
  <c r="F69" i="70" s="1"/>
  <c r="F70" i="70" s="1"/>
  <c r="F71" i="70" s="1"/>
  <c r="F72" i="70" s="1"/>
  <c r="F73" i="70" s="1"/>
  <c r="F74" i="70" s="1"/>
  <c r="F75" i="70" s="1"/>
  <c r="F76" i="70" s="1"/>
  <c r="F77" i="70" s="1"/>
  <c r="F78" i="70" s="1"/>
  <c r="F79" i="70" s="1"/>
  <c r="F80" i="70" s="1"/>
  <c r="F81" i="70" s="1"/>
  <c r="F82" i="70" s="1"/>
  <c r="F83" i="70" s="1"/>
  <c r="F84" i="70" s="1"/>
  <c r="F85" i="70" s="1"/>
  <c r="F86" i="70" s="1"/>
  <c r="F87" i="70" s="1"/>
  <c r="F88" i="70" s="1"/>
  <c r="F89" i="70" s="1"/>
  <c r="F90" i="70" s="1"/>
  <c r="F13" i="70" s="1"/>
  <c r="F96" i="70"/>
  <c r="F98" i="70" s="1"/>
  <c r="F100" i="70" s="1"/>
  <c r="F101" i="70" s="1"/>
  <c r="F102" i="70" s="1"/>
  <c r="F103" i="70" s="1"/>
  <c r="F104" i="70" s="1"/>
  <c r="F105" i="70" s="1"/>
  <c r="F106" i="70" s="1"/>
  <c r="F107" i="70" s="1"/>
  <c r="F108" i="70" s="1"/>
  <c r="F109" i="70" s="1"/>
  <c r="F110" i="70" s="1"/>
  <c r="F111" i="70" s="1"/>
  <c r="F112" i="70" s="1"/>
  <c r="F113" i="70" s="1"/>
  <c r="F114" i="70" s="1"/>
  <c r="F115" i="70" s="1"/>
  <c r="F116" i="70" s="1"/>
  <c r="F117" i="70" s="1"/>
  <c r="F118" i="70" s="1"/>
  <c r="F119" i="70" s="1"/>
  <c r="F120" i="70" s="1"/>
  <c r="F121" i="70" s="1"/>
  <c r="F15" i="70" s="1"/>
  <c r="F32" i="71"/>
  <c r="F33" i="71" s="1"/>
  <c r="F35" i="71" s="1"/>
  <c r="F36" i="71" s="1"/>
  <c r="F37" i="71" s="1"/>
  <c r="F38" i="71" s="1"/>
  <c r="F39" i="71" s="1"/>
  <c r="F40" i="71" s="1"/>
  <c r="F41" i="71" s="1"/>
  <c r="F42" i="71" s="1"/>
  <c r="F43" i="71" s="1"/>
  <c r="F44" i="71" s="1"/>
  <c r="F45" i="71" s="1"/>
  <c r="F46" i="71" s="1"/>
  <c r="F47" i="71" s="1"/>
  <c r="F48" i="71" s="1"/>
  <c r="F49" i="71" s="1"/>
  <c r="F50" i="71" s="1"/>
  <c r="F51" i="71" s="1"/>
  <c r="F52" i="71" s="1"/>
  <c r="F53" i="71" s="1"/>
  <c r="F54" i="71" s="1"/>
  <c r="F55" i="71" s="1"/>
  <c r="F56" i="71" s="1"/>
  <c r="F57" i="71" s="1"/>
  <c r="F58" i="71" s="1"/>
  <c r="F59" i="71" s="1"/>
  <c r="F60" i="71" s="1"/>
  <c r="F61" i="71" s="1"/>
  <c r="F62" i="71" s="1"/>
  <c r="F63" i="71" s="1"/>
  <c r="F64" i="71" s="1"/>
  <c r="F65" i="71" s="1"/>
  <c r="F66" i="71" s="1"/>
  <c r="F67" i="71" s="1"/>
  <c r="F68" i="71" s="1"/>
  <c r="F69" i="71" s="1"/>
  <c r="F70" i="71" s="1"/>
  <c r="F71" i="71" s="1"/>
  <c r="F72" i="71" s="1"/>
  <c r="F73" i="71" s="1"/>
  <c r="F74" i="71" s="1"/>
  <c r="F75" i="71" s="1"/>
  <c r="F76" i="71" s="1"/>
  <c r="F77" i="71" s="1"/>
  <c r="F78" i="71" s="1"/>
  <c r="F79" i="71" s="1"/>
  <c r="F80" i="71" s="1"/>
  <c r="F81" i="71" s="1"/>
  <c r="F82" i="71" s="1"/>
  <c r="F83" i="71" s="1"/>
  <c r="F84" i="71" s="1"/>
  <c r="F85" i="71" s="1"/>
  <c r="F86" i="71" s="1"/>
  <c r="F87" i="71" s="1"/>
  <c r="F88" i="71" s="1"/>
  <c r="F89" i="71" s="1"/>
  <c r="F90" i="71" s="1"/>
  <c r="F13" i="71" s="1"/>
  <c r="F98" i="71"/>
  <c r="F100" i="71" s="1"/>
  <c r="F101" i="71" s="1"/>
  <c r="F102" i="71" s="1"/>
  <c r="F103" i="71" s="1"/>
  <c r="F104" i="71" s="1"/>
  <c r="F105" i="71" s="1"/>
  <c r="F106" i="71" s="1"/>
  <c r="F107" i="71" s="1"/>
  <c r="F108" i="71" s="1"/>
  <c r="F109" i="71" s="1"/>
  <c r="F110" i="71" s="1"/>
  <c r="F111" i="71" s="1"/>
  <c r="F112" i="71" s="1"/>
  <c r="F113" i="71" s="1"/>
  <c r="F114" i="71" s="1"/>
  <c r="F115" i="71" s="1"/>
  <c r="F116" i="71" s="1"/>
  <c r="F117" i="71" s="1"/>
  <c r="F118" i="71" s="1"/>
  <c r="F119" i="71" s="1"/>
  <c r="F120" i="71" s="1"/>
  <c r="F121" i="71" s="1"/>
  <c r="F15" i="71" s="1"/>
  <c r="F32" i="69" l="1"/>
  <c r="F33" i="69" s="1"/>
  <c r="F35" i="69" s="1"/>
  <c r="F36" i="69" s="1"/>
  <c r="F37" i="69" s="1"/>
  <c r="F38" i="69" s="1"/>
  <c r="F39" i="69" s="1"/>
  <c r="F40" i="69" s="1"/>
  <c r="F41" i="69" s="1"/>
  <c r="F42" i="69" s="1"/>
  <c r="F43" i="69" s="1"/>
  <c r="F44" i="69" s="1"/>
  <c r="F45" i="69" s="1"/>
  <c r="F46" i="69" s="1"/>
  <c r="F47" i="69" s="1"/>
  <c r="F48" i="69" s="1"/>
  <c r="F49" i="69" s="1"/>
  <c r="F50" i="69" s="1"/>
  <c r="F51" i="69" s="1"/>
  <c r="F52" i="69" s="1"/>
  <c r="F53" i="69" s="1"/>
  <c r="F54" i="69" s="1"/>
  <c r="F55" i="69" s="1"/>
  <c r="F56" i="69" s="1"/>
  <c r="F57" i="69" s="1"/>
  <c r="F58" i="69" s="1"/>
  <c r="F59" i="69" s="1"/>
  <c r="F60" i="69" s="1"/>
  <c r="F61" i="69" s="1"/>
  <c r="F62" i="69" s="1"/>
  <c r="F63" i="69" s="1"/>
  <c r="F64" i="69" s="1"/>
  <c r="F65" i="69" s="1"/>
  <c r="F66" i="69" s="1"/>
  <c r="F67" i="69" s="1"/>
  <c r="F68" i="69" s="1"/>
  <c r="F69" i="69" s="1"/>
  <c r="F70" i="69" s="1"/>
  <c r="F71" i="69" s="1"/>
  <c r="F72" i="69" s="1"/>
  <c r="F73" i="69" s="1"/>
  <c r="F74" i="69" s="1"/>
  <c r="F75" i="69" s="1"/>
  <c r="F76" i="69" s="1"/>
  <c r="F77" i="69" s="1"/>
  <c r="F78" i="69" s="1"/>
  <c r="F79" i="69" s="1"/>
  <c r="F80" i="69" s="1"/>
  <c r="F81" i="69" s="1"/>
  <c r="F82" i="69" s="1"/>
  <c r="F83" i="69" s="1"/>
  <c r="F84" i="69" s="1"/>
  <c r="F85" i="69" s="1"/>
  <c r="F86" i="69" s="1"/>
  <c r="F87" i="69" s="1"/>
  <c r="F88" i="69" s="1"/>
  <c r="F89" i="69" s="1"/>
  <c r="F90" i="69" s="1"/>
  <c r="F13" i="69" s="1"/>
  <c r="F98" i="69"/>
  <c r="F100" i="69" s="1"/>
  <c r="F101" i="69" s="1"/>
  <c r="F102" i="69" s="1"/>
  <c r="F103" i="69" s="1"/>
  <c r="F104" i="69" s="1"/>
  <c r="F105" i="69" s="1"/>
  <c r="F106" i="69" s="1"/>
  <c r="F107" i="69" s="1"/>
  <c r="F108" i="69" s="1"/>
  <c r="F109" i="69" s="1"/>
  <c r="F110" i="69" s="1"/>
  <c r="F111" i="69" s="1"/>
  <c r="F112" i="69" s="1"/>
  <c r="F113" i="69" s="1"/>
  <c r="F114" i="69" s="1"/>
  <c r="F115" i="69" s="1"/>
  <c r="F116" i="69" s="1"/>
  <c r="F117" i="69" s="1"/>
  <c r="F118" i="69" s="1"/>
  <c r="F119" i="69" s="1"/>
  <c r="F120" i="69" s="1"/>
  <c r="F121" i="69" s="1"/>
  <c r="F15" i="69" s="1"/>
  <c r="F17" i="70"/>
  <c r="F19" i="70" s="1"/>
  <c r="F21" i="70" s="1"/>
  <c r="F22" i="70" s="1"/>
  <c r="G11" i="70" s="1"/>
  <c r="F17" i="71"/>
  <c r="F19" i="71" s="1"/>
  <c r="F21" i="71" s="1"/>
  <c r="F22" i="71" s="1"/>
  <c r="G11" i="71" s="1"/>
  <c r="F17" i="69" l="1"/>
  <c r="F19" i="69" s="1"/>
  <c r="F21" i="69" s="1"/>
  <c r="F22" i="69" s="1"/>
  <c r="G11" i="69" s="1"/>
  <c r="G30" i="69" s="1"/>
  <c r="G31" i="69" s="1"/>
  <c r="G97" i="69" s="1"/>
  <c r="G30" i="70"/>
  <c r="G31" i="70" s="1"/>
  <c r="G97" i="70" s="1"/>
  <c r="G96" i="70" l="1"/>
  <c r="G32" i="69"/>
  <c r="G33" i="69" s="1"/>
  <c r="G35" i="69" s="1"/>
  <c r="G36" i="69" s="1"/>
  <c r="G37" i="69" s="1"/>
  <c r="G38" i="69" s="1"/>
  <c r="G39" i="69" s="1"/>
  <c r="G40" i="69" s="1"/>
  <c r="G41" i="69" s="1"/>
  <c r="G42" i="69" s="1"/>
  <c r="G43" i="69" s="1"/>
  <c r="G44" i="69" s="1"/>
  <c r="G45" i="69" s="1"/>
  <c r="G46" i="69" s="1"/>
  <c r="G47" i="69" s="1"/>
  <c r="G48" i="69" s="1"/>
  <c r="G49" i="69" s="1"/>
  <c r="G50" i="69" s="1"/>
  <c r="G51" i="69" s="1"/>
  <c r="G52" i="69" s="1"/>
  <c r="G53" i="69" s="1"/>
  <c r="G54" i="69" s="1"/>
  <c r="G55" i="69" s="1"/>
  <c r="G56" i="69" s="1"/>
  <c r="G57" i="69" s="1"/>
  <c r="G58" i="69" s="1"/>
  <c r="G59" i="69" s="1"/>
  <c r="G60" i="69" s="1"/>
  <c r="G61" i="69" s="1"/>
  <c r="G62" i="69" s="1"/>
  <c r="G63" i="69" s="1"/>
  <c r="G64" i="69" s="1"/>
  <c r="G65" i="69" s="1"/>
  <c r="G66" i="69" s="1"/>
  <c r="G67" i="69" s="1"/>
  <c r="G68" i="69" s="1"/>
  <c r="G69" i="69" s="1"/>
  <c r="G70" i="69" s="1"/>
  <c r="G71" i="69" s="1"/>
  <c r="G72" i="69" s="1"/>
  <c r="G73" i="69" s="1"/>
  <c r="G74" i="69" s="1"/>
  <c r="G75" i="69" s="1"/>
  <c r="G76" i="69" s="1"/>
  <c r="G77" i="69" s="1"/>
  <c r="G78" i="69" s="1"/>
  <c r="G79" i="69" s="1"/>
  <c r="G80" i="69" s="1"/>
  <c r="G81" i="69" s="1"/>
  <c r="G82" i="69" s="1"/>
  <c r="G83" i="69" s="1"/>
  <c r="G84" i="69" s="1"/>
  <c r="G85" i="69" s="1"/>
  <c r="G86" i="69" s="1"/>
  <c r="G87" i="69" s="1"/>
  <c r="G88" i="69" s="1"/>
  <c r="G89" i="69" s="1"/>
  <c r="G90" i="69" s="1"/>
  <c r="G13" i="69" s="1"/>
  <c r="G96" i="69"/>
  <c r="G98" i="69" s="1"/>
  <c r="G100" i="69" s="1"/>
  <c r="G101" i="69" s="1"/>
  <c r="G102" i="69" s="1"/>
  <c r="G103" i="69" s="1"/>
  <c r="G104" i="69" s="1"/>
  <c r="G105" i="69" s="1"/>
  <c r="G106" i="69" s="1"/>
  <c r="G107" i="69" s="1"/>
  <c r="G108" i="69" s="1"/>
  <c r="G109" i="69" s="1"/>
  <c r="G110" i="69" s="1"/>
  <c r="G111" i="69" s="1"/>
  <c r="G112" i="69" s="1"/>
  <c r="G113" i="69" s="1"/>
  <c r="G114" i="69" s="1"/>
  <c r="G115" i="69" s="1"/>
  <c r="G116" i="69" s="1"/>
  <c r="G117" i="69" s="1"/>
  <c r="G118" i="69" s="1"/>
  <c r="G119" i="69" s="1"/>
  <c r="G120" i="69" s="1"/>
  <c r="G121" i="69" s="1"/>
  <c r="G15" i="69" s="1"/>
  <c r="G30" i="71"/>
  <c r="G31" i="71" s="1"/>
  <c r="G97" i="71" s="1"/>
  <c r="G32" i="70"/>
  <c r="G33" i="70" s="1"/>
  <c r="G35" i="70" s="1"/>
  <c r="G36" i="70" s="1"/>
  <c r="G37" i="70" s="1"/>
  <c r="G38" i="70" s="1"/>
  <c r="G39" i="70" s="1"/>
  <c r="G40" i="70" s="1"/>
  <c r="G41" i="70" s="1"/>
  <c r="G42" i="70" s="1"/>
  <c r="G43" i="70" s="1"/>
  <c r="G44" i="70" s="1"/>
  <c r="G45" i="70" s="1"/>
  <c r="G46" i="70" s="1"/>
  <c r="G47" i="70" s="1"/>
  <c r="G48" i="70" s="1"/>
  <c r="G49" i="70" s="1"/>
  <c r="G50" i="70" s="1"/>
  <c r="G51" i="70" s="1"/>
  <c r="G52" i="70" s="1"/>
  <c r="G53" i="70" s="1"/>
  <c r="G54" i="70" s="1"/>
  <c r="G55" i="70" s="1"/>
  <c r="G56" i="70" s="1"/>
  <c r="G57" i="70" s="1"/>
  <c r="G58" i="70" s="1"/>
  <c r="G59" i="70" s="1"/>
  <c r="G60" i="70" s="1"/>
  <c r="G61" i="70" s="1"/>
  <c r="G62" i="70" s="1"/>
  <c r="G63" i="70" s="1"/>
  <c r="G64" i="70" s="1"/>
  <c r="G65" i="70" s="1"/>
  <c r="G66" i="70" s="1"/>
  <c r="G67" i="70" s="1"/>
  <c r="G68" i="70" s="1"/>
  <c r="G69" i="70" s="1"/>
  <c r="G70" i="70" s="1"/>
  <c r="G71" i="70" s="1"/>
  <c r="G72" i="70" s="1"/>
  <c r="G73" i="70" s="1"/>
  <c r="G74" i="70" s="1"/>
  <c r="G75" i="70" s="1"/>
  <c r="G76" i="70" s="1"/>
  <c r="G77" i="70" s="1"/>
  <c r="G78" i="70" s="1"/>
  <c r="G79" i="70" s="1"/>
  <c r="G80" i="70" s="1"/>
  <c r="G81" i="70" s="1"/>
  <c r="G82" i="70" s="1"/>
  <c r="G83" i="70" s="1"/>
  <c r="G84" i="70" s="1"/>
  <c r="G85" i="70" s="1"/>
  <c r="G86" i="70" s="1"/>
  <c r="G87" i="70" s="1"/>
  <c r="G88" i="70" s="1"/>
  <c r="G89" i="70" s="1"/>
  <c r="G90" i="70" s="1"/>
  <c r="G13" i="70" s="1"/>
  <c r="G98" i="70"/>
  <c r="G100" i="70" s="1"/>
  <c r="G101" i="70" s="1"/>
  <c r="G102" i="70" s="1"/>
  <c r="G103" i="70" s="1"/>
  <c r="G104" i="70" s="1"/>
  <c r="G105" i="70" s="1"/>
  <c r="G106" i="70" s="1"/>
  <c r="G107" i="70" s="1"/>
  <c r="G108" i="70" s="1"/>
  <c r="G109" i="70" s="1"/>
  <c r="G110" i="70" s="1"/>
  <c r="G111" i="70" s="1"/>
  <c r="G112" i="70" s="1"/>
  <c r="G113" i="70" s="1"/>
  <c r="G114" i="70" s="1"/>
  <c r="G115" i="70" s="1"/>
  <c r="G116" i="70" s="1"/>
  <c r="G117" i="70" s="1"/>
  <c r="G118" i="70" s="1"/>
  <c r="G119" i="70" s="1"/>
  <c r="G120" i="70" s="1"/>
  <c r="G121" i="70" s="1"/>
  <c r="G15" i="70" s="1"/>
  <c r="G17" i="69" l="1"/>
  <c r="G19" i="69" s="1"/>
  <c r="G21" i="69" s="1"/>
  <c r="G22" i="69" s="1"/>
  <c r="H11" i="69" s="1"/>
  <c r="G96" i="71"/>
  <c r="G98" i="71" s="1"/>
  <c r="G100" i="71" s="1"/>
  <c r="G101" i="71" s="1"/>
  <c r="G102" i="71" s="1"/>
  <c r="G103" i="71" s="1"/>
  <c r="G104" i="71" s="1"/>
  <c r="G105" i="71" s="1"/>
  <c r="G106" i="71" s="1"/>
  <c r="G107" i="71" s="1"/>
  <c r="G108" i="71" s="1"/>
  <c r="G109" i="71" s="1"/>
  <c r="G110" i="71" s="1"/>
  <c r="G111" i="71" s="1"/>
  <c r="G112" i="71" s="1"/>
  <c r="G113" i="71" s="1"/>
  <c r="G114" i="71" s="1"/>
  <c r="G115" i="71" s="1"/>
  <c r="G116" i="71" s="1"/>
  <c r="G117" i="71" s="1"/>
  <c r="G118" i="71" s="1"/>
  <c r="G119" i="71" s="1"/>
  <c r="G120" i="71" s="1"/>
  <c r="G121" i="71" s="1"/>
  <c r="G15" i="71" s="1"/>
  <c r="G32" i="71"/>
  <c r="G33" i="71" s="1"/>
  <c r="G35" i="71" s="1"/>
  <c r="G36" i="71" s="1"/>
  <c r="G37" i="71" s="1"/>
  <c r="G38" i="71" s="1"/>
  <c r="G39" i="71" s="1"/>
  <c r="G40" i="71" s="1"/>
  <c r="G41" i="71" s="1"/>
  <c r="G42" i="71" s="1"/>
  <c r="G43" i="71" s="1"/>
  <c r="G44" i="71" s="1"/>
  <c r="G45" i="71" s="1"/>
  <c r="G46" i="71" s="1"/>
  <c r="G47" i="71" s="1"/>
  <c r="G48" i="71" s="1"/>
  <c r="G49" i="71" s="1"/>
  <c r="G50" i="71" s="1"/>
  <c r="G51" i="71" s="1"/>
  <c r="G52" i="71" s="1"/>
  <c r="G53" i="71" s="1"/>
  <c r="G54" i="71" s="1"/>
  <c r="G55" i="71" s="1"/>
  <c r="G56" i="71" s="1"/>
  <c r="G57" i="71" s="1"/>
  <c r="G58" i="71" s="1"/>
  <c r="G59" i="71" s="1"/>
  <c r="G60" i="71" s="1"/>
  <c r="G61" i="71" s="1"/>
  <c r="G62" i="71" s="1"/>
  <c r="G63" i="71" s="1"/>
  <c r="G64" i="71" s="1"/>
  <c r="G65" i="71" s="1"/>
  <c r="G66" i="71" s="1"/>
  <c r="G67" i="71" s="1"/>
  <c r="G68" i="71" s="1"/>
  <c r="G69" i="71" s="1"/>
  <c r="G70" i="71" s="1"/>
  <c r="G71" i="71" s="1"/>
  <c r="G72" i="71" s="1"/>
  <c r="G73" i="71" s="1"/>
  <c r="G74" i="71" s="1"/>
  <c r="G75" i="71" s="1"/>
  <c r="G76" i="71" s="1"/>
  <c r="G77" i="71" s="1"/>
  <c r="G78" i="71" s="1"/>
  <c r="G79" i="71" s="1"/>
  <c r="G80" i="71" s="1"/>
  <c r="G81" i="71" s="1"/>
  <c r="G82" i="71" s="1"/>
  <c r="G83" i="71" s="1"/>
  <c r="G84" i="71" s="1"/>
  <c r="G85" i="71" s="1"/>
  <c r="G86" i="71" s="1"/>
  <c r="G87" i="71" s="1"/>
  <c r="G88" i="71" s="1"/>
  <c r="G89" i="71" s="1"/>
  <c r="G90" i="71" s="1"/>
  <c r="G13" i="71" s="1"/>
  <c r="G17" i="70"/>
  <c r="G17" i="71" l="1"/>
  <c r="G19" i="71" s="1"/>
  <c r="G21" i="71" s="1"/>
  <c r="G22" i="71" s="1"/>
  <c r="H11" i="71" s="1"/>
  <c r="H30" i="69"/>
  <c r="G19" i="70"/>
  <c r="G21" i="70" s="1"/>
  <c r="G22" i="70" s="1"/>
  <c r="H11" i="70" s="1"/>
  <c r="H96" i="69" l="1"/>
  <c r="H31" i="69"/>
  <c r="H97" i="69" s="1"/>
  <c r="H98" i="69" l="1"/>
  <c r="H100" i="69" s="1"/>
  <c r="H101" i="69" s="1"/>
  <c r="H102" i="69" s="1"/>
  <c r="H103" i="69" s="1"/>
  <c r="H104" i="69" s="1"/>
  <c r="H105" i="69" s="1"/>
  <c r="H106" i="69" s="1"/>
  <c r="H107" i="69" s="1"/>
  <c r="H108" i="69" s="1"/>
  <c r="H109" i="69" s="1"/>
  <c r="H110" i="69" s="1"/>
  <c r="H111" i="69" s="1"/>
  <c r="H112" i="69" s="1"/>
  <c r="H113" i="69" s="1"/>
  <c r="H114" i="69" s="1"/>
  <c r="H115" i="69" s="1"/>
  <c r="H116" i="69" s="1"/>
  <c r="H117" i="69" s="1"/>
  <c r="H118" i="69" s="1"/>
  <c r="H119" i="69" s="1"/>
  <c r="H120" i="69" s="1"/>
  <c r="H121" i="69" s="1"/>
  <c r="H15" i="69" s="1"/>
  <c r="H30" i="70"/>
  <c r="H32" i="69"/>
  <c r="H33" i="69" s="1"/>
  <c r="H35" i="69" s="1"/>
  <c r="H36" i="69" s="1"/>
  <c r="H37" i="69" s="1"/>
  <c r="H38" i="69" s="1"/>
  <c r="H39" i="69" s="1"/>
  <c r="H40" i="69" s="1"/>
  <c r="H41" i="69" s="1"/>
  <c r="H42" i="69" s="1"/>
  <c r="H43" i="69" s="1"/>
  <c r="H44" i="69" s="1"/>
  <c r="H45" i="69" s="1"/>
  <c r="H46" i="69" s="1"/>
  <c r="H47" i="69" s="1"/>
  <c r="H48" i="69" s="1"/>
  <c r="H49" i="69" s="1"/>
  <c r="H50" i="69" s="1"/>
  <c r="H51" i="69" s="1"/>
  <c r="H52" i="69" s="1"/>
  <c r="H53" i="69" s="1"/>
  <c r="H54" i="69" s="1"/>
  <c r="H55" i="69" s="1"/>
  <c r="H56" i="69" s="1"/>
  <c r="H57" i="69" s="1"/>
  <c r="H58" i="69" s="1"/>
  <c r="H59" i="69" s="1"/>
  <c r="H60" i="69" s="1"/>
  <c r="H61" i="69" s="1"/>
  <c r="H62" i="69" s="1"/>
  <c r="H63" i="69" s="1"/>
  <c r="H64" i="69" s="1"/>
  <c r="H65" i="69" s="1"/>
  <c r="H66" i="69" s="1"/>
  <c r="H67" i="69" s="1"/>
  <c r="H68" i="69" s="1"/>
  <c r="H69" i="69" s="1"/>
  <c r="H70" i="69" s="1"/>
  <c r="H71" i="69" s="1"/>
  <c r="H72" i="69" s="1"/>
  <c r="H73" i="69" s="1"/>
  <c r="H74" i="69" s="1"/>
  <c r="H75" i="69" s="1"/>
  <c r="H76" i="69" s="1"/>
  <c r="H77" i="69" s="1"/>
  <c r="H78" i="69" s="1"/>
  <c r="H79" i="69" s="1"/>
  <c r="H80" i="69" s="1"/>
  <c r="H81" i="69" s="1"/>
  <c r="H82" i="69" s="1"/>
  <c r="H83" i="69" s="1"/>
  <c r="H84" i="69" s="1"/>
  <c r="H85" i="69" s="1"/>
  <c r="H86" i="69" s="1"/>
  <c r="H87" i="69" s="1"/>
  <c r="H88" i="69" s="1"/>
  <c r="H89" i="69" s="1"/>
  <c r="H90" i="69" s="1"/>
  <c r="H13" i="69" s="1"/>
  <c r="H30" i="71"/>
  <c r="H17" i="69" l="1"/>
  <c r="H19" i="69" s="1"/>
  <c r="H21" i="69" s="1"/>
  <c r="H22" i="69" s="1"/>
  <c r="I11" i="69" s="1"/>
  <c r="H31" i="70"/>
  <c r="H97" i="70" s="1"/>
  <c r="H96" i="70"/>
  <c r="H96" i="71"/>
  <c r="H31" i="71"/>
  <c r="H97" i="71" s="1"/>
  <c r="H98" i="70" l="1"/>
  <c r="H100" i="70" s="1"/>
  <c r="H101" i="70" s="1"/>
  <c r="H102" i="70" s="1"/>
  <c r="H103" i="70" s="1"/>
  <c r="H104" i="70" s="1"/>
  <c r="H105" i="70" s="1"/>
  <c r="H106" i="70" s="1"/>
  <c r="H107" i="70" s="1"/>
  <c r="H108" i="70" s="1"/>
  <c r="H109" i="70" s="1"/>
  <c r="H110" i="70" s="1"/>
  <c r="H111" i="70" s="1"/>
  <c r="H112" i="70" s="1"/>
  <c r="H113" i="70" s="1"/>
  <c r="H114" i="70" s="1"/>
  <c r="H115" i="70" s="1"/>
  <c r="H116" i="70" s="1"/>
  <c r="H117" i="70" s="1"/>
  <c r="H118" i="70" s="1"/>
  <c r="H119" i="70" s="1"/>
  <c r="H120" i="70" s="1"/>
  <c r="H121" i="70" s="1"/>
  <c r="H15" i="70" s="1"/>
  <c r="H98" i="71"/>
  <c r="H100" i="71" s="1"/>
  <c r="H101" i="71" s="1"/>
  <c r="H102" i="71" s="1"/>
  <c r="H103" i="71" s="1"/>
  <c r="H104" i="71" s="1"/>
  <c r="H105" i="71" s="1"/>
  <c r="H106" i="71" s="1"/>
  <c r="H107" i="71" s="1"/>
  <c r="H108" i="71" s="1"/>
  <c r="H109" i="71" s="1"/>
  <c r="H110" i="71" s="1"/>
  <c r="H111" i="71" s="1"/>
  <c r="H112" i="71" s="1"/>
  <c r="H113" i="71" s="1"/>
  <c r="H114" i="71" s="1"/>
  <c r="H115" i="71" s="1"/>
  <c r="H116" i="71" s="1"/>
  <c r="H117" i="71" s="1"/>
  <c r="H118" i="71" s="1"/>
  <c r="H119" i="71" s="1"/>
  <c r="H120" i="71" s="1"/>
  <c r="H121" i="71" s="1"/>
  <c r="H15" i="71" s="1"/>
  <c r="H32" i="71"/>
  <c r="H33" i="71" s="1"/>
  <c r="H35" i="71" s="1"/>
  <c r="H36" i="71" s="1"/>
  <c r="H37" i="71" s="1"/>
  <c r="H38" i="71" s="1"/>
  <c r="H39" i="71" s="1"/>
  <c r="H40" i="71" s="1"/>
  <c r="H41" i="71" s="1"/>
  <c r="H42" i="71" s="1"/>
  <c r="H43" i="71" s="1"/>
  <c r="H44" i="71" s="1"/>
  <c r="H45" i="71" s="1"/>
  <c r="H46" i="71" s="1"/>
  <c r="H47" i="71" s="1"/>
  <c r="H48" i="71" s="1"/>
  <c r="H49" i="71" s="1"/>
  <c r="H50" i="71" s="1"/>
  <c r="H51" i="71" s="1"/>
  <c r="H52" i="71" s="1"/>
  <c r="H53" i="71" s="1"/>
  <c r="H54" i="71" s="1"/>
  <c r="H55" i="71" s="1"/>
  <c r="H56" i="71" s="1"/>
  <c r="H57" i="71" s="1"/>
  <c r="H58" i="71" s="1"/>
  <c r="H59" i="71" s="1"/>
  <c r="H60" i="71" s="1"/>
  <c r="H61" i="71" s="1"/>
  <c r="H62" i="71" s="1"/>
  <c r="H63" i="71" s="1"/>
  <c r="H64" i="71" s="1"/>
  <c r="H65" i="71" s="1"/>
  <c r="H66" i="71" s="1"/>
  <c r="H67" i="71" s="1"/>
  <c r="H68" i="71" s="1"/>
  <c r="H69" i="71" s="1"/>
  <c r="H70" i="71" s="1"/>
  <c r="H71" i="71" s="1"/>
  <c r="H72" i="71" s="1"/>
  <c r="H73" i="71" s="1"/>
  <c r="H74" i="71" s="1"/>
  <c r="H75" i="71" s="1"/>
  <c r="H76" i="71" s="1"/>
  <c r="H77" i="71" s="1"/>
  <c r="H78" i="71" s="1"/>
  <c r="H79" i="71" s="1"/>
  <c r="H80" i="71" s="1"/>
  <c r="H81" i="71" s="1"/>
  <c r="H82" i="71" s="1"/>
  <c r="H83" i="71" s="1"/>
  <c r="H84" i="71" s="1"/>
  <c r="H85" i="71" s="1"/>
  <c r="H86" i="71" s="1"/>
  <c r="H87" i="71" s="1"/>
  <c r="H88" i="71" s="1"/>
  <c r="H89" i="71" s="1"/>
  <c r="H90" i="71" s="1"/>
  <c r="H13" i="71" s="1"/>
  <c r="H32" i="70"/>
  <c r="H33" i="70" s="1"/>
  <c r="H35" i="70" s="1"/>
  <c r="H36" i="70" s="1"/>
  <c r="H37" i="70" s="1"/>
  <c r="H38" i="70" s="1"/>
  <c r="H39" i="70" s="1"/>
  <c r="H40" i="70" s="1"/>
  <c r="H41" i="70" s="1"/>
  <c r="H42" i="70" s="1"/>
  <c r="H43" i="70" s="1"/>
  <c r="H44" i="70" s="1"/>
  <c r="H45" i="70" s="1"/>
  <c r="H46" i="70" s="1"/>
  <c r="H47" i="70" s="1"/>
  <c r="H48" i="70" s="1"/>
  <c r="H49" i="70" s="1"/>
  <c r="H50" i="70" s="1"/>
  <c r="H51" i="70" s="1"/>
  <c r="H52" i="70" s="1"/>
  <c r="H53" i="70" s="1"/>
  <c r="H54" i="70" s="1"/>
  <c r="H55" i="70" s="1"/>
  <c r="H56" i="70" s="1"/>
  <c r="H57" i="70" s="1"/>
  <c r="H58" i="70" s="1"/>
  <c r="H59" i="70" s="1"/>
  <c r="H60" i="70" s="1"/>
  <c r="H61" i="70" s="1"/>
  <c r="H62" i="70" s="1"/>
  <c r="H63" i="70" s="1"/>
  <c r="H64" i="70" s="1"/>
  <c r="H65" i="70" s="1"/>
  <c r="H66" i="70" s="1"/>
  <c r="H67" i="70" s="1"/>
  <c r="H68" i="70" s="1"/>
  <c r="H69" i="70" s="1"/>
  <c r="H70" i="70" s="1"/>
  <c r="H71" i="70" s="1"/>
  <c r="H72" i="70" s="1"/>
  <c r="H73" i="70" s="1"/>
  <c r="H74" i="70" s="1"/>
  <c r="H75" i="70" s="1"/>
  <c r="H76" i="70" s="1"/>
  <c r="H77" i="70" s="1"/>
  <c r="H78" i="70" s="1"/>
  <c r="H79" i="70" s="1"/>
  <c r="H80" i="70" s="1"/>
  <c r="H81" i="70" s="1"/>
  <c r="H82" i="70" s="1"/>
  <c r="H83" i="70" s="1"/>
  <c r="H84" i="70" s="1"/>
  <c r="H85" i="70" s="1"/>
  <c r="H86" i="70" s="1"/>
  <c r="H87" i="70" s="1"/>
  <c r="H88" i="70" s="1"/>
  <c r="H89" i="70" s="1"/>
  <c r="H90" i="70" s="1"/>
  <c r="H13" i="70" s="1"/>
  <c r="H17" i="70" l="1"/>
  <c r="H19" i="70" s="1"/>
  <c r="H21" i="70" s="1"/>
  <c r="H17" i="71"/>
  <c r="H19" i="71" s="1"/>
  <c r="H21" i="71" s="1"/>
  <c r="H22" i="71" s="1"/>
  <c r="I11" i="71" s="1"/>
  <c r="I30" i="69"/>
  <c r="I31" i="69" s="1"/>
  <c r="I97" i="69" s="1"/>
  <c r="H22" i="70" l="1"/>
  <c r="I11" i="70" s="1"/>
  <c r="I30" i="70" s="1"/>
  <c r="I30" i="71"/>
  <c r="I31" i="71" s="1"/>
  <c r="I97" i="71" s="1"/>
  <c r="I96" i="69"/>
  <c r="I98" i="69" s="1"/>
  <c r="I100" i="69" s="1"/>
  <c r="I101" i="69" s="1"/>
  <c r="I102" i="69" s="1"/>
  <c r="I103" i="69" s="1"/>
  <c r="I104" i="69" s="1"/>
  <c r="I105" i="69" s="1"/>
  <c r="I106" i="69" s="1"/>
  <c r="I107" i="69" s="1"/>
  <c r="I108" i="69" s="1"/>
  <c r="I109" i="69" s="1"/>
  <c r="I110" i="69" s="1"/>
  <c r="I111" i="69" s="1"/>
  <c r="I112" i="69" s="1"/>
  <c r="I113" i="69" s="1"/>
  <c r="I114" i="69" s="1"/>
  <c r="I115" i="69" s="1"/>
  <c r="I116" i="69" s="1"/>
  <c r="I117" i="69" s="1"/>
  <c r="I118" i="69" s="1"/>
  <c r="I119" i="69" s="1"/>
  <c r="I120" i="69" s="1"/>
  <c r="I121" i="69" s="1"/>
  <c r="I15" i="69" s="1"/>
  <c r="I32" i="69"/>
  <c r="I33" i="69" s="1"/>
  <c r="I35" i="69" s="1"/>
  <c r="I36" i="69" s="1"/>
  <c r="I37" i="69" s="1"/>
  <c r="I38" i="69" s="1"/>
  <c r="I39" i="69" s="1"/>
  <c r="I40" i="69" s="1"/>
  <c r="I41" i="69" s="1"/>
  <c r="I42" i="69" s="1"/>
  <c r="I43" i="69" s="1"/>
  <c r="I44" i="69" s="1"/>
  <c r="I45" i="69" s="1"/>
  <c r="I46" i="69" s="1"/>
  <c r="I47" i="69" s="1"/>
  <c r="I48" i="69" s="1"/>
  <c r="I49" i="69" s="1"/>
  <c r="I50" i="69" s="1"/>
  <c r="I51" i="69" s="1"/>
  <c r="I52" i="69" s="1"/>
  <c r="I53" i="69" s="1"/>
  <c r="I54" i="69" s="1"/>
  <c r="I55" i="69" s="1"/>
  <c r="I56" i="69" s="1"/>
  <c r="I57" i="69" s="1"/>
  <c r="I58" i="69" s="1"/>
  <c r="I59" i="69" s="1"/>
  <c r="I60" i="69" s="1"/>
  <c r="I61" i="69" s="1"/>
  <c r="I62" i="69" s="1"/>
  <c r="I63" i="69" s="1"/>
  <c r="I64" i="69" s="1"/>
  <c r="I65" i="69" s="1"/>
  <c r="I66" i="69" s="1"/>
  <c r="I67" i="69" s="1"/>
  <c r="I68" i="69" s="1"/>
  <c r="I69" i="69" s="1"/>
  <c r="I70" i="69" s="1"/>
  <c r="I71" i="69" s="1"/>
  <c r="I72" i="69" s="1"/>
  <c r="I73" i="69" s="1"/>
  <c r="I74" i="69" s="1"/>
  <c r="I75" i="69" s="1"/>
  <c r="I76" i="69" s="1"/>
  <c r="I77" i="69" s="1"/>
  <c r="I78" i="69" s="1"/>
  <c r="I79" i="69" s="1"/>
  <c r="I80" i="69" s="1"/>
  <c r="I81" i="69" s="1"/>
  <c r="I82" i="69" s="1"/>
  <c r="I83" i="69" s="1"/>
  <c r="I84" i="69" s="1"/>
  <c r="I85" i="69" s="1"/>
  <c r="I86" i="69" s="1"/>
  <c r="I87" i="69" s="1"/>
  <c r="I88" i="69" s="1"/>
  <c r="I89" i="69" s="1"/>
  <c r="I90" i="69" s="1"/>
  <c r="I13" i="69" s="1"/>
  <c r="I32" i="71" l="1"/>
  <c r="I33" i="71" s="1"/>
  <c r="I35" i="71" s="1"/>
  <c r="I36" i="71" s="1"/>
  <c r="I37" i="71" s="1"/>
  <c r="I38" i="71" s="1"/>
  <c r="I39" i="71" s="1"/>
  <c r="I40" i="71" s="1"/>
  <c r="I41" i="71" s="1"/>
  <c r="I42" i="71" s="1"/>
  <c r="I43" i="71" s="1"/>
  <c r="I44" i="71" s="1"/>
  <c r="I45" i="71" s="1"/>
  <c r="I46" i="71" s="1"/>
  <c r="I47" i="71" s="1"/>
  <c r="I48" i="71" s="1"/>
  <c r="I49" i="71" s="1"/>
  <c r="I50" i="71" s="1"/>
  <c r="I51" i="71" s="1"/>
  <c r="I52" i="71" s="1"/>
  <c r="I53" i="71" s="1"/>
  <c r="I54" i="71" s="1"/>
  <c r="I55" i="71" s="1"/>
  <c r="I56" i="71" s="1"/>
  <c r="I57" i="71" s="1"/>
  <c r="I58" i="71" s="1"/>
  <c r="I59" i="71" s="1"/>
  <c r="I60" i="71" s="1"/>
  <c r="I61" i="71" s="1"/>
  <c r="I62" i="71" s="1"/>
  <c r="I63" i="71" s="1"/>
  <c r="I64" i="71" s="1"/>
  <c r="I65" i="71" s="1"/>
  <c r="I66" i="71" s="1"/>
  <c r="I67" i="71" s="1"/>
  <c r="I68" i="71" s="1"/>
  <c r="I69" i="71" s="1"/>
  <c r="I70" i="71" s="1"/>
  <c r="I71" i="71" s="1"/>
  <c r="I72" i="71" s="1"/>
  <c r="I73" i="71" s="1"/>
  <c r="I74" i="71" s="1"/>
  <c r="I75" i="71" s="1"/>
  <c r="I76" i="71" s="1"/>
  <c r="I77" i="71" s="1"/>
  <c r="I78" i="71" s="1"/>
  <c r="I79" i="71" s="1"/>
  <c r="I80" i="71" s="1"/>
  <c r="I81" i="71" s="1"/>
  <c r="I82" i="71" s="1"/>
  <c r="I83" i="71" s="1"/>
  <c r="I84" i="71" s="1"/>
  <c r="I85" i="71" s="1"/>
  <c r="I86" i="71" s="1"/>
  <c r="I87" i="71" s="1"/>
  <c r="I88" i="71" s="1"/>
  <c r="I89" i="71" s="1"/>
  <c r="I90" i="71" s="1"/>
  <c r="I13" i="71" s="1"/>
  <c r="I96" i="71"/>
  <c r="I98" i="71" s="1"/>
  <c r="I100" i="71" s="1"/>
  <c r="I101" i="71" s="1"/>
  <c r="I102" i="71" s="1"/>
  <c r="I103" i="71" s="1"/>
  <c r="I104" i="71" s="1"/>
  <c r="I105" i="71" s="1"/>
  <c r="I106" i="71" s="1"/>
  <c r="I107" i="71" s="1"/>
  <c r="I108" i="71" s="1"/>
  <c r="I109" i="71" s="1"/>
  <c r="I110" i="71" s="1"/>
  <c r="I111" i="71" s="1"/>
  <c r="I112" i="71" s="1"/>
  <c r="I113" i="71" s="1"/>
  <c r="I114" i="71" s="1"/>
  <c r="I115" i="71" s="1"/>
  <c r="I116" i="71" s="1"/>
  <c r="I117" i="71" s="1"/>
  <c r="I118" i="71" s="1"/>
  <c r="I119" i="71" s="1"/>
  <c r="I120" i="71" s="1"/>
  <c r="I121" i="71" s="1"/>
  <c r="I15" i="71" s="1"/>
  <c r="I17" i="69"/>
  <c r="I19" i="69" s="1"/>
  <c r="I21" i="69" s="1"/>
  <c r="I22" i="69" s="1"/>
  <c r="J11" i="69" s="1"/>
  <c r="I31" i="70"/>
  <c r="I97" i="70" s="1"/>
  <c r="I96" i="70"/>
  <c r="I17" i="71" l="1"/>
  <c r="I19" i="71" s="1"/>
  <c r="I21" i="71" s="1"/>
  <c r="I32" i="70"/>
  <c r="I33" i="70" s="1"/>
  <c r="I35" i="70" s="1"/>
  <c r="I36" i="70" s="1"/>
  <c r="I37" i="70" s="1"/>
  <c r="I38" i="70" s="1"/>
  <c r="I39" i="70" s="1"/>
  <c r="I40" i="70" s="1"/>
  <c r="I41" i="70" s="1"/>
  <c r="I42" i="70" s="1"/>
  <c r="I43" i="70" s="1"/>
  <c r="I44" i="70" s="1"/>
  <c r="I45" i="70" s="1"/>
  <c r="I46" i="70" s="1"/>
  <c r="I47" i="70" s="1"/>
  <c r="I48" i="70" s="1"/>
  <c r="I49" i="70" s="1"/>
  <c r="I50" i="70" s="1"/>
  <c r="I51" i="70" s="1"/>
  <c r="I52" i="70" s="1"/>
  <c r="I53" i="70" s="1"/>
  <c r="I54" i="70" s="1"/>
  <c r="I55" i="70" s="1"/>
  <c r="I56" i="70" s="1"/>
  <c r="I57" i="70" s="1"/>
  <c r="I58" i="70" s="1"/>
  <c r="I59" i="70" s="1"/>
  <c r="I60" i="70" s="1"/>
  <c r="I61" i="70" s="1"/>
  <c r="I62" i="70" s="1"/>
  <c r="I63" i="70" s="1"/>
  <c r="I64" i="70" s="1"/>
  <c r="I65" i="70" s="1"/>
  <c r="I66" i="70" s="1"/>
  <c r="I67" i="70" s="1"/>
  <c r="I68" i="70" s="1"/>
  <c r="I69" i="70" s="1"/>
  <c r="I70" i="70" s="1"/>
  <c r="I71" i="70" s="1"/>
  <c r="I72" i="70" s="1"/>
  <c r="I73" i="70" s="1"/>
  <c r="I74" i="70" s="1"/>
  <c r="I75" i="70" s="1"/>
  <c r="I76" i="70" s="1"/>
  <c r="I77" i="70" s="1"/>
  <c r="I78" i="70" s="1"/>
  <c r="I79" i="70" s="1"/>
  <c r="I80" i="70" s="1"/>
  <c r="I81" i="70" s="1"/>
  <c r="I82" i="70" s="1"/>
  <c r="I83" i="70" s="1"/>
  <c r="I84" i="70" s="1"/>
  <c r="I85" i="70" s="1"/>
  <c r="I86" i="70" s="1"/>
  <c r="I87" i="70" s="1"/>
  <c r="I88" i="70" s="1"/>
  <c r="I89" i="70" s="1"/>
  <c r="I90" i="70" s="1"/>
  <c r="I13" i="70" s="1"/>
  <c r="I98" i="70"/>
  <c r="I100" i="70" s="1"/>
  <c r="I101" i="70" s="1"/>
  <c r="I102" i="70" s="1"/>
  <c r="I103" i="70" s="1"/>
  <c r="I104" i="70" s="1"/>
  <c r="I105" i="70" s="1"/>
  <c r="I106" i="70" s="1"/>
  <c r="I107" i="70" s="1"/>
  <c r="I108" i="70" s="1"/>
  <c r="I109" i="70" s="1"/>
  <c r="I110" i="70" s="1"/>
  <c r="I111" i="70" s="1"/>
  <c r="I112" i="70" s="1"/>
  <c r="I113" i="70" s="1"/>
  <c r="I114" i="70" s="1"/>
  <c r="I115" i="70" s="1"/>
  <c r="I116" i="70" s="1"/>
  <c r="I117" i="70" s="1"/>
  <c r="I118" i="70" s="1"/>
  <c r="I119" i="70" s="1"/>
  <c r="I120" i="70" s="1"/>
  <c r="I121" i="70" s="1"/>
  <c r="I15" i="70" s="1"/>
  <c r="J30" i="69"/>
  <c r="I22" i="71" l="1"/>
  <c r="J11" i="71" s="1"/>
  <c r="J30" i="71" s="1"/>
  <c r="J96" i="71" s="1"/>
  <c r="I17" i="70"/>
  <c r="I19" i="70" s="1"/>
  <c r="I21" i="70" s="1"/>
  <c r="J31" i="69"/>
  <c r="J97" i="69" s="1"/>
  <c r="J96" i="69"/>
  <c r="I22" i="70" l="1"/>
  <c r="J11" i="70" s="1"/>
  <c r="J30" i="70" s="1"/>
  <c r="J96" i="70" s="1"/>
  <c r="J31" i="71"/>
  <c r="J97" i="71" s="1"/>
  <c r="J98" i="71" s="1"/>
  <c r="J100" i="71" s="1"/>
  <c r="J101" i="71" s="1"/>
  <c r="J102" i="71" s="1"/>
  <c r="J103" i="71" s="1"/>
  <c r="J104" i="71" s="1"/>
  <c r="J105" i="71" s="1"/>
  <c r="J106" i="71" s="1"/>
  <c r="J107" i="71" s="1"/>
  <c r="J108" i="71" s="1"/>
  <c r="J109" i="71" s="1"/>
  <c r="J110" i="71" s="1"/>
  <c r="J111" i="71" s="1"/>
  <c r="J112" i="71" s="1"/>
  <c r="J113" i="71" s="1"/>
  <c r="J114" i="71" s="1"/>
  <c r="J115" i="71" s="1"/>
  <c r="J116" i="71" s="1"/>
  <c r="J117" i="71" s="1"/>
  <c r="J118" i="71" s="1"/>
  <c r="J119" i="71" s="1"/>
  <c r="J120" i="71" s="1"/>
  <c r="J121" i="71" s="1"/>
  <c r="J15" i="71" s="1"/>
  <c r="J98" i="69"/>
  <c r="J100" i="69" s="1"/>
  <c r="J101" i="69" s="1"/>
  <c r="J102" i="69" s="1"/>
  <c r="J103" i="69" s="1"/>
  <c r="J104" i="69" s="1"/>
  <c r="J105" i="69" s="1"/>
  <c r="J106" i="69" s="1"/>
  <c r="J107" i="69" s="1"/>
  <c r="J108" i="69" s="1"/>
  <c r="J109" i="69" s="1"/>
  <c r="J110" i="69" s="1"/>
  <c r="J111" i="69" s="1"/>
  <c r="J112" i="69" s="1"/>
  <c r="J113" i="69" s="1"/>
  <c r="J114" i="69" s="1"/>
  <c r="J115" i="69" s="1"/>
  <c r="J116" i="69" s="1"/>
  <c r="J117" i="69" s="1"/>
  <c r="J118" i="69" s="1"/>
  <c r="J119" i="69" s="1"/>
  <c r="J120" i="69" s="1"/>
  <c r="J121" i="69" s="1"/>
  <c r="J15" i="69" s="1"/>
  <c r="J32" i="69"/>
  <c r="J33" i="69" s="1"/>
  <c r="J35" i="69" s="1"/>
  <c r="J36" i="69" s="1"/>
  <c r="J37" i="69" s="1"/>
  <c r="J38" i="69" s="1"/>
  <c r="J39" i="69" s="1"/>
  <c r="J40" i="69" s="1"/>
  <c r="J41" i="69" s="1"/>
  <c r="J42" i="69" s="1"/>
  <c r="J43" i="69" s="1"/>
  <c r="J44" i="69" s="1"/>
  <c r="J45" i="69" s="1"/>
  <c r="J46" i="69" s="1"/>
  <c r="J47" i="69" s="1"/>
  <c r="J48" i="69" s="1"/>
  <c r="J49" i="69" s="1"/>
  <c r="J50" i="69" s="1"/>
  <c r="J51" i="69" s="1"/>
  <c r="J52" i="69" s="1"/>
  <c r="J53" i="69" s="1"/>
  <c r="J54" i="69" s="1"/>
  <c r="J55" i="69" s="1"/>
  <c r="J56" i="69" s="1"/>
  <c r="J57" i="69" s="1"/>
  <c r="J58" i="69" s="1"/>
  <c r="J59" i="69" s="1"/>
  <c r="J60" i="69" s="1"/>
  <c r="J61" i="69" s="1"/>
  <c r="J62" i="69" s="1"/>
  <c r="J63" i="69" s="1"/>
  <c r="J64" i="69" s="1"/>
  <c r="J65" i="69" s="1"/>
  <c r="J66" i="69" s="1"/>
  <c r="J67" i="69" s="1"/>
  <c r="J68" i="69" s="1"/>
  <c r="J69" i="69" s="1"/>
  <c r="J70" i="69" s="1"/>
  <c r="J71" i="69" s="1"/>
  <c r="J72" i="69" s="1"/>
  <c r="J73" i="69" s="1"/>
  <c r="J74" i="69" s="1"/>
  <c r="J75" i="69" s="1"/>
  <c r="J76" i="69" s="1"/>
  <c r="J77" i="69" s="1"/>
  <c r="J78" i="69" s="1"/>
  <c r="J79" i="69" s="1"/>
  <c r="J80" i="69" s="1"/>
  <c r="J81" i="69" s="1"/>
  <c r="J82" i="69" s="1"/>
  <c r="J83" i="69" s="1"/>
  <c r="J84" i="69" s="1"/>
  <c r="J85" i="69" s="1"/>
  <c r="J86" i="69" s="1"/>
  <c r="J87" i="69" s="1"/>
  <c r="J88" i="69" s="1"/>
  <c r="J89" i="69" s="1"/>
  <c r="J90" i="69" s="1"/>
  <c r="J13" i="69" s="1"/>
  <c r="J31" i="70" l="1"/>
  <c r="J97" i="70" s="1"/>
  <c r="J98" i="70" s="1"/>
  <c r="J100" i="70" s="1"/>
  <c r="J101" i="70" s="1"/>
  <c r="J102" i="70" s="1"/>
  <c r="J103" i="70" s="1"/>
  <c r="J104" i="70" s="1"/>
  <c r="J105" i="70" s="1"/>
  <c r="J106" i="70" s="1"/>
  <c r="J107" i="70" s="1"/>
  <c r="J108" i="70" s="1"/>
  <c r="J109" i="70" s="1"/>
  <c r="J110" i="70" s="1"/>
  <c r="J111" i="70" s="1"/>
  <c r="J112" i="70" s="1"/>
  <c r="J113" i="70" s="1"/>
  <c r="J114" i="70" s="1"/>
  <c r="J115" i="70" s="1"/>
  <c r="J116" i="70" s="1"/>
  <c r="J117" i="70" s="1"/>
  <c r="J118" i="70" s="1"/>
  <c r="J119" i="70" s="1"/>
  <c r="J120" i="70" s="1"/>
  <c r="J121" i="70" s="1"/>
  <c r="J15" i="70" s="1"/>
  <c r="J17" i="69"/>
  <c r="J19" i="69" s="1"/>
  <c r="J21" i="69" s="1"/>
  <c r="J22" i="69" s="1"/>
  <c r="K11" i="69" s="1"/>
  <c r="J32" i="71"/>
  <c r="J33" i="71" s="1"/>
  <c r="J35" i="71" s="1"/>
  <c r="J36" i="71" s="1"/>
  <c r="J37" i="71" s="1"/>
  <c r="J38" i="71" s="1"/>
  <c r="J39" i="71" s="1"/>
  <c r="J40" i="71" s="1"/>
  <c r="J41" i="71" s="1"/>
  <c r="J42" i="71" s="1"/>
  <c r="J43" i="71" s="1"/>
  <c r="J44" i="71" s="1"/>
  <c r="J45" i="71" s="1"/>
  <c r="J46" i="71" s="1"/>
  <c r="J47" i="71" s="1"/>
  <c r="J48" i="71" s="1"/>
  <c r="J49" i="71" s="1"/>
  <c r="J50" i="71" s="1"/>
  <c r="J51" i="71" s="1"/>
  <c r="J52" i="71" s="1"/>
  <c r="J53" i="71" s="1"/>
  <c r="J54" i="71" s="1"/>
  <c r="J55" i="71" s="1"/>
  <c r="J56" i="71" s="1"/>
  <c r="J57" i="71" s="1"/>
  <c r="J58" i="71" s="1"/>
  <c r="J59" i="71" s="1"/>
  <c r="J60" i="71" s="1"/>
  <c r="J61" i="71" s="1"/>
  <c r="J62" i="71" s="1"/>
  <c r="J63" i="71" s="1"/>
  <c r="J64" i="71" s="1"/>
  <c r="J65" i="71" s="1"/>
  <c r="J66" i="71" s="1"/>
  <c r="J67" i="71" s="1"/>
  <c r="J68" i="71" s="1"/>
  <c r="J69" i="71" s="1"/>
  <c r="J70" i="71" s="1"/>
  <c r="J71" i="71" s="1"/>
  <c r="J72" i="71" s="1"/>
  <c r="J73" i="71" s="1"/>
  <c r="J74" i="71" s="1"/>
  <c r="J75" i="71" s="1"/>
  <c r="J76" i="71" s="1"/>
  <c r="J77" i="71" s="1"/>
  <c r="J78" i="71" s="1"/>
  <c r="J79" i="71" s="1"/>
  <c r="J80" i="71" s="1"/>
  <c r="J81" i="71" s="1"/>
  <c r="J82" i="71" s="1"/>
  <c r="J83" i="71" s="1"/>
  <c r="J84" i="71" s="1"/>
  <c r="J85" i="71" s="1"/>
  <c r="J86" i="71" s="1"/>
  <c r="J87" i="71" s="1"/>
  <c r="J88" i="71" s="1"/>
  <c r="J89" i="71" s="1"/>
  <c r="J90" i="71" s="1"/>
  <c r="J13" i="71" s="1"/>
  <c r="J17" i="71" s="1"/>
  <c r="J19" i="71" s="1"/>
  <c r="J21" i="71" s="1"/>
  <c r="J22" i="71" s="1"/>
  <c r="K11" i="71" s="1"/>
  <c r="J32" i="70" l="1"/>
  <c r="J33" i="70" s="1"/>
  <c r="J35" i="70" s="1"/>
  <c r="J36" i="70" s="1"/>
  <c r="J37" i="70" s="1"/>
  <c r="J38" i="70" s="1"/>
  <c r="J39" i="70" s="1"/>
  <c r="J40" i="70" s="1"/>
  <c r="J41" i="70" s="1"/>
  <c r="J42" i="70" s="1"/>
  <c r="J43" i="70" s="1"/>
  <c r="J44" i="70" s="1"/>
  <c r="J45" i="70" s="1"/>
  <c r="J46" i="70" s="1"/>
  <c r="J47" i="70" s="1"/>
  <c r="J48" i="70" s="1"/>
  <c r="J49" i="70" s="1"/>
  <c r="J50" i="70" s="1"/>
  <c r="J51" i="70" s="1"/>
  <c r="J52" i="70" s="1"/>
  <c r="J53" i="70" s="1"/>
  <c r="J54" i="70" s="1"/>
  <c r="J55" i="70" s="1"/>
  <c r="J56" i="70" s="1"/>
  <c r="J57" i="70" s="1"/>
  <c r="J58" i="70" s="1"/>
  <c r="J59" i="70" s="1"/>
  <c r="J60" i="70" s="1"/>
  <c r="J61" i="70" s="1"/>
  <c r="J62" i="70" s="1"/>
  <c r="J63" i="70" s="1"/>
  <c r="J64" i="70" s="1"/>
  <c r="J65" i="70" s="1"/>
  <c r="J66" i="70" s="1"/>
  <c r="J67" i="70" s="1"/>
  <c r="J68" i="70" s="1"/>
  <c r="J69" i="70" s="1"/>
  <c r="J70" i="70" s="1"/>
  <c r="J71" i="70" s="1"/>
  <c r="J72" i="70" s="1"/>
  <c r="J73" i="70" s="1"/>
  <c r="J74" i="70" s="1"/>
  <c r="J75" i="70" s="1"/>
  <c r="J76" i="70" s="1"/>
  <c r="J77" i="70" s="1"/>
  <c r="J78" i="70" s="1"/>
  <c r="J79" i="70" s="1"/>
  <c r="J80" i="70" s="1"/>
  <c r="J81" i="70" s="1"/>
  <c r="J82" i="70" s="1"/>
  <c r="J83" i="70" s="1"/>
  <c r="J84" i="70" s="1"/>
  <c r="J85" i="70" s="1"/>
  <c r="J86" i="70" s="1"/>
  <c r="J87" i="70" s="1"/>
  <c r="J88" i="70" s="1"/>
  <c r="J89" i="70" s="1"/>
  <c r="J90" i="70" s="1"/>
  <c r="J13" i="70" s="1"/>
  <c r="J17" i="70" s="1"/>
  <c r="J19" i="70" s="1"/>
  <c r="J21" i="70" s="1"/>
  <c r="K30" i="69"/>
  <c r="K96" i="69" s="1"/>
  <c r="K30" i="71"/>
  <c r="J22" i="70" l="1"/>
  <c r="K11" i="70" s="1"/>
  <c r="K30" i="70" s="1"/>
  <c r="K31" i="70" s="1"/>
  <c r="K97" i="70" s="1"/>
  <c r="K31" i="69"/>
  <c r="K97" i="69" s="1"/>
  <c r="K98" i="69" s="1"/>
  <c r="K100" i="69" s="1"/>
  <c r="K101" i="69" s="1"/>
  <c r="K102" i="69" s="1"/>
  <c r="K103" i="69" s="1"/>
  <c r="K104" i="69" s="1"/>
  <c r="K105" i="69" s="1"/>
  <c r="K106" i="69" s="1"/>
  <c r="K107" i="69" s="1"/>
  <c r="K108" i="69" s="1"/>
  <c r="K109" i="69" s="1"/>
  <c r="K110" i="69" s="1"/>
  <c r="K111" i="69" s="1"/>
  <c r="K112" i="69" s="1"/>
  <c r="K113" i="69" s="1"/>
  <c r="K114" i="69" s="1"/>
  <c r="K115" i="69" s="1"/>
  <c r="K116" i="69" s="1"/>
  <c r="K117" i="69" s="1"/>
  <c r="K118" i="69" s="1"/>
  <c r="K119" i="69" s="1"/>
  <c r="K120" i="69" s="1"/>
  <c r="K121" i="69" s="1"/>
  <c r="K15" i="69" s="1"/>
  <c r="K31" i="71"/>
  <c r="K97" i="71" s="1"/>
  <c r="K96" i="71"/>
  <c r="K32" i="70" l="1"/>
  <c r="K33" i="70" s="1"/>
  <c r="K35" i="70" s="1"/>
  <c r="K36" i="70" s="1"/>
  <c r="K37" i="70" s="1"/>
  <c r="K38" i="70" s="1"/>
  <c r="K39" i="70" s="1"/>
  <c r="K40" i="70" s="1"/>
  <c r="K41" i="70" s="1"/>
  <c r="K42" i="70" s="1"/>
  <c r="K43" i="70" s="1"/>
  <c r="K44" i="70" s="1"/>
  <c r="K45" i="70" s="1"/>
  <c r="K46" i="70" s="1"/>
  <c r="K47" i="70" s="1"/>
  <c r="K48" i="70" s="1"/>
  <c r="K49" i="70" s="1"/>
  <c r="K50" i="70" s="1"/>
  <c r="K51" i="70" s="1"/>
  <c r="K52" i="70" s="1"/>
  <c r="K53" i="70" s="1"/>
  <c r="K54" i="70" s="1"/>
  <c r="K55" i="70" s="1"/>
  <c r="K56" i="70" s="1"/>
  <c r="K57" i="70" s="1"/>
  <c r="K58" i="70" s="1"/>
  <c r="K59" i="70" s="1"/>
  <c r="K60" i="70" s="1"/>
  <c r="K61" i="70" s="1"/>
  <c r="K62" i="70" s="1"/>
  <c r="K63" i="70" s="1"/>
  <c r="K64" i="70" s="1"/>
  <c r="K65" i="70" s="1"/>
  <c r="K66" i="70" s="1"/>
  <c r="K67" i="70" s="1"/>
  <c r="K68" i="70" s="1"/>
  <c r="K69" i="70" s="1"/>
  <c r="K70" i="70" s="1"/>
  <c r="K71" i="70" s="1"/>
  <c r="K72" i="70" s="1"/>
  <c r="K73" i="70" s="1"/>
  <c r="K74" i="70" s="1"/>
  <c r="K75" i="70" s="1"/>
  <c r="K76" i="70" s="1"/>
  <c r="K77" i="70" s="1"/>
  <c r="K78" i="70" s="1"/>
  <c r="K79" i="70" s="1"/>
  <c r="K80" i="70" s="1"/>
  <c r="K81" i="70" s="1"/>
  <c r="K82" i="70" s="1"/>
  <c r="K83" i="70" s="1"/>
  <c r="K84" i="70" s="1"/>
  <c r="K85" i="70" s="1"/>
  <c r="K86" i="70" s="1"/>
  <c r="K87" i="70" s="1"/>
  <c r="K88" i="70" s="1"/>
  <c r="K89" i="70" s="1"/>
  <c r="K90" i="70" s="1"/>
  <c r="K13" i="70" s="1"/>
  <c r="K96" i="70"/>
  <c r="K98" i="70" s="1"/>
  <c r="K100" i="70" s="1"/>
  <c r="K101" i="70" s="1"/>
  <c r="K102" i="70" s="1"/>
  <c r="K103" i="70" s="1"/>
  <c r="K104" i="70" s="1"/>
  <c r="K105" i="70" s="1"/>
  <c r="K106" i="70" s="1"/>
  <c r="K107" i="70" s="1"/>
  <c r="K108" i="70" s="1"/>
  <c r="K109" i="70" s="1"/>
  <c r="K110" i="70" s="1"/>
  <c r="K111" i="70" s="1"/>
  <c r="K112" i="70" s="1"/>
  <c r="K113" i="70" s="1"/>
  <c r="K114" i="70" s="1"/>
  <c r="K115" i="70" s="1"/>
  <c r="K116" i="70" s="1"/>
  <c r="K117" i="70" s="1"/>
  <c r="K118" i="70" s="1"/>
  <c r="K119" i="70" s="1"/>
  <c r="K120" i="70" s="1"/>
  <c r="K121" i="70" s="1"/>
  <c r="K15" i="70" s="1"/>
  <c r="K32" i="69"/>
  <c r="K33" i="69" s="1"/>
  <c r="K35" i="69" s="1"/>
  <c r="K36" i="69" s="1"/>
  <c r="K37" i="69" s="1"/>
  <c r="K38" i="69" s="1"/>
  <c r="K39" i="69" s="1"/>
  <c r="K40" i="69" s="1"/>
  <c r="K41" i="69" s="1"/>
  <c r="K42" i="69" s="1"/>
  <c r="K43" i="69" s="1"/>
  <c r="K44" i="69" s="1"/>
  <c r="K45" i="69" s="1"/>
  <c r="K46" i="69" s="1"/>
  <c r="K47" i="69" s="1"/>
  <c r="K48" i="69" s="1"/>
  <c r="K49" i="69" s="1"/>
  <c r="K50" i="69" s="1"/>
  <c r="K51" i="69" s="1"/>
  <c r="K52" i="69" s="1"/>
  <c r="K53" i="69" s="1"/>
  <c r="K54" i="69" s="1"/>
  <c r="K55" i="69" s="1"/>
  <c r="K56" i="69" s="1"/>
  <c r="K57" i="69" s="1"/>
  <c r="K58" i="69" s="1"/>
  <c r="K59" i="69" s="1"/>
  <c r="K60" i="69" s="1"/>
  <c r="K61" i="69" s="1"/>
  <c r="K62" i="69" s="1"/>
  <c r="K63" i="69" s="1"/>
  <c r="K64" i="69" s="1"/>
  <c r="K65" i="69" s="1"/>
  <c r="K66" i="69" s="1"/>
  <c r="K67" i="69" s="1"/>
  <c r="K68" i="69" s="1"/>
  <c r="K69" i="69" s="1"/>
  <c r="K70" i="69" s="1"/>
  <c r="K71" i="69" s="1"/>
  <c r="K72" i="69" s="1"/>
  <c r="K73" i="69" s="1"/>
  <c r="K74" i="69" s="1"/>
  <c r="K75" i="69" s="1"/>
  <c r="K76" i="69" s="1"/>
  <c r="K77" i="69" s="1"/>
  <c r="K78" i="69" s="1"/>
  <c r="K79" i="69" s="1"/>
  <c r="K80" i="69" s="1"/>
  <c r="K81" i="69" s="1"/>
  <c r="K82" i="69" s="1"/>
  <c r="K83" i="69" s="1"/>
  <c r="K84" i="69" s="1"/>
  <c r="K85" i="69" s="1"/>
  <c r="K86" i="69" s="1"/>
  <c r="K87" i="69" s="1"/>
  <c r="K88" i="69" s="1"/>
  <c r="K89" i="69" s="1"/>
  <c r="K90" i="69" s="1"/>
  <c r="K13" i="69" s="1"/>
  <c r="K17" i="69" s="1"/>
  <c r="K19" i="69" s="1"/>
  <c r="K21" i="69" s="1"/>
  <c r="K22" i="69" s="1"/>
  <c r="L11" i="69" s="1"/>
  <c r="K32" i="71"/>
  <c r="K33" i="71" s="1"/>
  <c r="K35" i="71" s="1"/>
  <c r="K36" i="71" s="1"/>
  <c r="K37" i="71" s="1"/>
  <c r="K38" i="71" s="1"/>
  <c r="K39" i="71" s="1"/>
  <c r="K40" i="71" s="1"/>
  <c r="K41" i="71" s="1"/>
  <c r="K42" i="71" s="1"/>
  <c r="K43" i="71" s="1"/>
  <c r="K44" i="71" s="1"/>
  <c r="K45" i="71" s="1"/>
  <c r="K46" i="71" s="1"/>
  <c r="K47" i="71" s="1"/>
  <c r="K48" i="71" s="1"/>
  <c r="K49" i="71" s="1"/>
  <c r="K50" i="71" s="1"/>
  <c r="K51" i="71" s="1"/>
  <c r="K52" i="71" s="1"/>
  <c r="K53" i="71" s="1"/>
  <c r="K54" i="71" s="1"/>
  <c r="K55" i="71" s="1"/>
  <c r="K56" i="71" s="1"/>
  <c r="K57" i="71" s="1"/>
  <c r="K58" i="71" s="1"/>
  <c r="K59" i="71" s="1"/>
  <c r="K60" i="71" s="1"/>
  <c r="K61" i="71" s="1"/>
  <c r="K62" i="71" s="1"/>
  <c r="K63" i="71" s="1"/>
  <c r="K64" i="71" s="1"/>
  <c r="K65" i="71" s="1"/>
  <c r="K66" i="71" s="1"/>
  <c r="K67" i="71" s="1"/>
  <c r="K68" i="71" s="1"/>
  <c r="K69" i="71" s="1"/>
  <c r="K70" i="71" s="1"/>
  <c r="K71" i="71" s="1"/>
  <c r="K72" i="71" s="1"/>
  <c r="K73" i="71" s="1"/>
  <c r="K74" i="71" s="1"/>
  <c r="K75" i="71" s="1"/>
  <c r="K76" i="71" s="1"/>
  <c r="K77" i="71" s="1"/>
  <c r="K78" i="71" s="1"/>
  <c r="K79" i="71" s="1"/>
  <c r="K80" i="71" s="1"/>
  <c r="K81" i="71" s="1"/>
  <c r="K82" i="71" s="1"/>
  <c r="K83" i="71" s="1"/>
  <c r="K84" i="71" s="1"/>
  <c r="K85" i="71" s="1"/>
  <c r="K86" i="71" s="1"/>
  <c r="K87" i="71" s="1"/>
  <c r="K88" i="71" s="1"/>
  <c r="K89" i="71" s="1"/>
  <c r="K90" i="71" s="1"/>
  <c r="K13" i="71" s="1"/>
  <c r="K98" i="71"/>
  <c r="K100" i="71" s="1"/>
  <c r="K101" i="71" s="1"/>
  <c r="K102" i="71" s="1"/>
  <c r="K103" i="71" s="1"/>
  <c r="K104" i="71" s="1"/>
  <c r="K105" i="71" s="1"/>
  <c r="K106" i="71" s="1"/>
  <c r="K107" i="71" s="1"/>
  <c r="K108" i="71" s="1"/>
  <c r="K109" i="71" s="1"/>
  <c r="K110" i="71" s="1"/>
  <c r="K111" i="71" s="1"/>
  <c r="K112" i="71" s="1"/>
  <c r="K113" i="71" s="1"/>
  <c r="K114" i="71" s="1"/>
  <c r="K115" i="71" s="1"/>
  <c r="K116" i="71" s="1"/>
  <c r="K117" i="71" s="1"/>
  <c r="K118" i="71" s="1"/>
  <c r="K119" i="71" s="1"/>
  <c r="K120" i="71" s="1"/>
  <c r="K121" i="71" s="1"/>
  <c r="K15" i="71" s="1"/>
  <c r="K17" i="70" l="1"/>
  <c r="K19" i="70" s="1"/>
  <c r="K21" i="70" s="1"/>
  <c r="K22" i="70" s="1"/>
  <c r="K17" i="71"/>
  <c r="K19" i="71" s="1"/>
  <c r="K21" i="71" s="1"/>
  <c r="K22" i="71" s="1"/>
  <c r="L11" i="71" s="1"/>
  <c r="L11" i="70" l="1"/>
  <c r="L30" i="70" s="1"/>
  <c r="L31" i="70" s="1"/>
  <c r="L97" i="70" s="1"/>
  <c r="L30" i="69"/>
  <c r="L96" i="70" l="1"/>
  <c r="L98" i="70" s="1"/>
  <c r="L100" i="70" s="1"/>
  <c r="L101" i="70" s="1"/>
  <c r="L102" i="70" s="1"/>
  <c r="L103" i="70" s="1"/>
  <c r="L104" i="70" s="1"/>
  <c r="L105" i="70" s="1"/>
  <c r="L106" i="70" s="1"/>
  <c r="L107" i="70" s="1"/>
  <c r="L108" i="70" s="1"/>
  <c r="L109" i="70" s="1"/>
  <c r="L110" i="70" s="1"/>
  <c r="L111" i="70" s="1"/>
  <c r="L112" i="70" s="1"/>
  <c r="L113" i="70" s="1"/>
  <c r="L114" i="70" s="1"/>
  <c r="L115" i="70" s="1"/>
  <c r="L116" i="70" s="1"/>
  <c r="L117" i="70" s="1"/>
  <c r="L118" i="70" s="1"/>
  <c r="L119" i="70" s="1"/>
  <c r="L120" i="70" s="1"/>
  <c r="L121" i="70" s="1"/>
  <c r="L15" i="70" s="1"/>
  <c r="L31" i="69"/>
  <c r="L96" i="69"/>
  <c r="L30" i="71"/>
  <c r="L31" i="71" s="1"/>
  <c r="L97" i="71" s="1"/>
  <c r="L32" i="70"/>
  <c r="L33" i="70" s="1"/>
  <c r="L35" i="70" s="1"/>
  <c r="L36" i="70" s="1"/>
  <c r="L37" i="70" s="1"/>
  <c r="L38" i="70" s="1"/>
  <c r="L39" i="70" s="1"/>
  <c r="L40" i="70" s="1"/>
  <c r="L41" i="70" s="1"/>
  <c r="L42" i="70" s="1"/>
  <c r="L43" i="70" s="1"/>
  <c r="L44" i="70" s="1"/>
  <c r="L45" i="70" s="1"/>
  <c r="L46" i="70" s="1"/>
  <c r="L47" i="70" s="1"/>
  <c r="L48" i="70" s="1"/>
  <c r="L49" i="70" s="1"/>
  <c r="L50" i="70" s="1"/>
  <c r="L51" i="70" s="1"/>
  <c r="L52" i="70" s="1"/>
  <c r="L53" i="70" s="1"/>
  <c r="L54" i="70" s="1"/>
  <c r="L55" i="70" s="1"/>
  <c r="L56" i="70" s="1"/>
  <c r="L57" i="70" s="1"/>
  <c r="L58" i="70" s="1"/>
  <c r="L59" i="70" s="1"/>
  <c r="L60" i="70" s="1"/>
  <c r="L61" i="70" s="1"/>
  <c r="L62" i="70" s="1"/>
  <c r="L63" i="70" s="1"/>
  <c r="L64" i="70" s="1"/>
  <c r="L65" i="70" s="1"/>
  <c r="L66" i="70" s="1"/>
  <c r="L67" i="70" s="1"/>
  <c r="L68" i="70" s="1"/>
  <c r="L69" i="70" s="1"/>
  <c r="L70" i="70" s="1"/>
  <c r="L71" i="70" s="1"/>
  <c r="L72" i="70" s="1"/>
  <c r="L73" i="70" s="1"/>
  <c r="L74" i="70" s="1"/>
  <c r="L75" i="70" s="1"/>
  <c r="L76" i="70" s="1"/>
  <c r="L77" i="70" s="1"/>
  <c r="L78" i="70" s="1"/>
  <c r="L79" i="70" s="1"/>
  <c r="L80" i="70" s="1"/>
  <c r="L81" i="70" s="1"/>
  <c r="L82" i="70" s="1"/>
  <c r="L83" i="70" s="1"/>
  <c r="L84" i="70" s="1"/>
  <c r="L85" i="70" s="1"/>
  <c r="L86" i="70" s="1"/>
  <c r="L87" i="70" s="1"/>
  <c r="L88" i="70" s="1"/>
  <c r="L89" i="70" s="1"/>
  <c r="L90" i="70" s="1"/>
  <c r="L13" i="70" s="1"/>
  <c r="L96" i="71" l="1"/>
  <c r="L98" i="71" s="1"/>
  <c r="L100" i="71" s="1"/>
  <c r="L101" i="71" s="1"/>
  <c r="L102" i="71" s="1"/>
  <c r="L103" i="71" s="1"/>
  <c r="L104" i="71" s="1"/>
  <c r="L105" i="71" s="1"/>
  <c r="L106" i="71" s="1"/>
  <c r="L107" i="71" s="1"/>
  <c r="L108" i="71" s="1"/>
  <c r="L109" i="71" s="1"/>
  <c r="L110" i="71" s="1"/>
  <c r="L111" i="71" s="1"/>
  <c r="L112" i="71" s="1"/>
  <c r="L113" i="71" s="1"/>
  <c r="L114" i="71" s="1"/>
  <c r="L115" i="71" s="1"/>
  <c r="L116" i="71" s="1"/>
  <c r="L117" i="71" s="1"/>
  <c r="L118" i="71" s="1"/>
  <c r="L119" i="71" s="1"/>
  <c r="L120" i="71" s="1"/>
  <c r="L121" i="71" s="1"/>
  <c r="L15" i="71" s="1"/>
  <c r="L97" i="69"/>
  <c r="L98" i="69" s="1"/>
  <c r="L100" i="69" s="1"/>
  <c r="L101" i="69" s="1"/>
  <c r="L102" i="69" s="1"/>
  <c r="L103" i="69" s="1"/>
  <c r="L104" i="69" s="1"/>
  <c r="L105" i="69" s="1"/>
  <c r="L106" i="69" s="1"/>
  <c r="L107" i="69" s="1"/>
  <c r="L108" i="69" s="1"/>
  <c r="L109" i="69" s="1"/>
  <c r="L110" i="69" s="1"/>
  <c r="L111" i="69" s="1"/>
  <c r="L112" i="69" s="1"/>
  <c r="L113" i="69" s="1"/>
  <c r="L114" i="69" s="1"/>
  <c r="L115" i="69" s="1"/>
  <c r="L116" i="69" s="1"/>
  <c r="L117" i="69" s="1"/>
  <c r="L118" i="69" s="1"/>
  <c r="L119" i="69" s="1"/>
  <c r="L120" i="69" s="1"/>
  <c r="L121" i="69" s="1"/>
  <c r="L15" i="69" s="1"/>
  <c r="L32" i="69"/>
  <c r="L33" i="69" s="1"/>
  <c r="L35" i="69" s="1"/>
  <c r="L36" i="69" s="1"/>
  <c r="L37" i="69" s="1"/>
  <c r="L38" i="69" s="1"/>
  <c r="L39" i="69" s="1"/>
  <c r="L40" i="69" s="1"/>
  <c r="L41" i="69" s="1"/>
  <c r="L42" i="69" s="1"/>
  <c r="L43" i="69" s="1"/>
  <c r="L44" i="69" s="1"/>
  <c r="L45" i="69" s="1"/>
  <c r="L46" i="69" s="1"/>
  <c r="L47" i="69" s="1"/>
  <c r="L48" i="69" s="1"/>
  <c r="L49" i="69" s="1"/>
  <c r="L50" i="69" s="1"/>
  <c r="L51" i="69" s="1"/>
  <c r="L52" i="69" s="1"/>
  <c r="L53" i="69" s="1"/>
  <c r="L54" i="69" s="1"/>
  <c r="L55" i="69" s="1"/>
  <c r="L56" i="69" s="1"/>
  <c r="L57" i="69" s="1"/>
  <c r="L58" i="69" s="1"/>
  <c r="L59" i="69" s="1"/>
  <c r="L60" i="69" s="1"/>
  <c r="L61" i="69" s="1"/>
  <c r="L62" i="69" s="1"/>
  <c r="L63" i="69" s="1"/>
  <c r="L64" i="69" s="1"/>
  <c r="L65" i="69" s="1"/>
  <c r="L66" i="69" s="1"/>
  <c r="L67" i="69" s="1"/>
  <c r="L68" i="69" s="1"/>
  <c r="L69" i="69" s="1"/>
  <c r="L70" i="69" s="1"/>
  <c r="L71" i="69" s="1"/>
  <c r="L72" i="69" s="1"/>
  <c r="L73" i="69" s="1"/>
  <c r="L74" i="69" s="1"/>
  <c r="L75" i="69" s="1"/>
  <c r="L76" i="69" s="1"/>
  <c r="L77" i="69" s="1"/>
  <c r="L78" i="69" s="1"/>
  <c r="L79" i="69" s="1"/>
  <c r="L80" i="69" s="1"/>
  <c r="L81" i="69" s="1"/>
  <c r="L82" i="69" s="1"/>
  <c r="L83" i="69" s="1"/>
  <c r="L84" i="69" s="1"/>
  <c r="L85" i="69" s="1"/>
  <c r="L86" i="69" s="1"/>
  <c r="L87" i="69" s="1"/>
  <c r="L88" i="69" s="1"/>
  <c r="L89" i="69" s="1"/>
  <c r="L90" i="69" s="1"/>
  <c r="L13" i="69" s="1"/>
  <c r="L17" i="70"/>
  <c r="L19" i="70" s="1"/>
  <c r="L21" i="70" s="1"/>
  <c r="L22" i="70" s="1"/>
  <c r="M11" i="70" s="1"/>
  <c r="L32" i="71"/>
  <c r="L33" i="71" s="1"/>
  <c r="L35" i="71" s="1"/>
  <c r="L36" i="71" s="1"/>
  <c r="L37" i="71" s="1"/>
  <c r="L38" i="71" s="1"/>
  <c r="L39" i="71" s="1"/>
  <c r="L40" i="71" s="1"/>
  <c r="L41" i="71" s="1"/>
  <c r="L42" i="71" s="1"/>
  <c r="L43" i="71" s="1"/>
  <c r="L44" i="71" s="1"/>
  <c r="L45" i="71" s="1"/>
  <c r="L46" i="71" s="1"/>
  <c r="L47" i="71" s="1"/>
  <c r="L48" i="71" s="1"/>
  <c r="L49" i="71" s="1"/>
  <c r="L50" i="71" s="1"/>
  <c r="L51" i="71" s="1"/>
  <c r="L52" i="71" s="1"/>
  <c r="L53" i="71" s="1"/>
  <c r="L54" i="71" s="1"/>
  <c r="L55" i="71" s="1"/>
  <c r="L56" i="71" s="1"/>
  <c r="L57" i="71" s="1"/>
  <c r="L58" i="71" s="1"/>
  <c r="L59" i="71" s="1"/>
  <c r="L60" i="71" s="1"/>
  <c r="L61" i="71" s="1"/>
  <c r="L62" i="71" s="1"/>
  <c r="L63" i="71" s="1"/>
  <c r="L64" i="71" s="1"/>
  <c r="L65" i="71" s="1"/>
  <c r="L66" i="71" s="1"/>
  <c r="L67" i="71" s="1"/>
  <c r="L68" i="71" s="1"/>
  <c r="L69" i="71" s="1"/>
  <c r="L70" i="71" s="1"/>
  <c r="L71" i="71" s="1"/>
  <c r="L72" i="71" s="1"/>
  <c r="L73" i="71" s="1"/>
  <c r="L74" i="71" s="1"/>
  <c r="L75" i="71" s="1"/>
  <c r="L76" i="71" s="1"/>
  <c r="L77" i="71" s="1"/>
  <c r="L78" i="71" s="1"/>
  <c r="L79" i="71" s="1"/>
  <c r="L80" i="71" s="1"/>
  <c r="L81" i="71" s="1"/>
  <c r="L82" i="71" s="1"/>
  <c r="L83" i="71" s="1"/>
  <c r="L84" i="71" s="1"/>
  <c r="L85" i="71" s="1"/>
  <c r="L86" i="71" s="1"/>
  <c r="L87" i="71" s="1"/>
  <c r="L88" i="71" s="1"/>
  <c r="L89" i="71" s="1"/>
  <c r="L90" i="71" s="1"/>
  <c r="L13" i="71" s="1"/>
  <c r="M30" i="70" l="1"/>
  <c r="L17" i="69"/>
  <c r="L19" i="69" s="1"/>
  <c r="L21" i="69" s="1"/>
  <c r="L22" i="69" s="1"/>
  <c r="M11" i="69" s="1"/>
  <c r="L17" i="71"/>
  <c r="L19" i="71" s="1"/>
  <c r="L21" i="71" s="1"/>
  <c r="L22" i="71" s="1"/>
  <c r="M11" i="71" s="1"/>
  <c r="M30" i="69" l="1"/>
  <c r="M31" i="70"/>
  <c r="M97" i="70" s="1"/>
  <c r="M96" i="70"/>
  <c r="M31" i="69" l="1"/>
  <c r="M97" i="69" s="1"/>
  <c r="M96" i="69"/>
  <c r="M30" i="71"/>
  <c r="M32" i="70"/>
  <c r="M33" i="70" s="1"/>
  <c r="M35" i="70" s="1"/>
  <c r="M36" i="70" s="1"/>
  <c r="M37" i="70" s="1"/>
  <c r="M38" i="70" s="1"/>
  <c r="M39" i="70" s="1"/>
  <c r="M40" i="70" s="1"/>
  <c r="M41" i="70" s="1"/>
  <c r="M42" i="70" s="1"/>
  <c r="M43" i="70" s="1"/>
  <c r="M44" i="70" s="1"/>
  <c r="M45" i="70" s="1"/>
  <c r="M46" i="70" s="1"/>
  <c r="M47" i="70" s="1"/>
  <c r="M48" i="70" s="1"/>
  <c r="M49" i="70" s="1"/>
  <c r="M50" i="70" s="1"/>
  <c r="M51" i="70" s="1"/>
  <c r="M52" i="70" s="1"/>
  <c r="M53" i="70" s="1"/>
  <c r="M54" i="70" s="1"/>
  <c r="M55" i="70" s="1"/>
  <c r="M56" i="70" s="1"/>
  <c r="M57" i="70" s="1"/>
  <c r="M58" i="70" s="1"/>
  <c r="M59" i="70" s="1"/>
  <c r="M60" i="70" s="1"/>
  <c r="M61" i="70" s="1"/>
  <c r="M62" i="70" s="1"/>
  <c r="M63" i="70" s="1"/>
  <c r="M64" i="70" s="1"/>
  <c r="M65" i="70" s="1"/>
  <c r="M66" i="70" s="1"/>
  <c r="M67" i="70" s="1"/>
  <c r="M68" i="70" s="1"/>
  <c r="M69" i="70" s="1"/>
  <c r="M70" i="70" s="1"/>
  <c r="M71" i="70" s="1"/>
  <c r="M72" i="70" s="1"/>
  <c r="M73" i="70" s="1"/>
  <c r="M74" i="70" s="1"/>
  <c r="M75" i="70" s="1"/>
  <c r="M76" i="70" s="1"/>
  <c r="M77" i="70" s="1"/>
  <c r="M78" i="70" s="1"/>
  <c r="M79" i="70" s="1"/>
  <c r="M80" i="70" s="1"/>
  <c r="M81" i="70" s="1"/>
  <c r="M82" i="70" s="1"/>
  <c r="M83" i="70" s="1"/>
  <c r="M84" i="70" s="1"/>
  <c r="M85" i="70" s="1"/>
  <c r="M86" i="70" s="1"/>
  <c r="M87" i="70" s="1"/>
  <c r="M88" i="70" s="1"/>
  <c r="M89" i="70" s="1"/>
  <c r="M90" i="70" s="1"/>
  <c r="M13" i="70" s="1"/>
  <c r="M98" i="70"/>
  <c r="M100" i="70" s="1"/>
  <c r="M101" i="70" s="1"/>
  <c r="M102" i="70" s="1"/>
  <c r="M103" i="70" s="1"/>
  <c r="M104" i="70" s="1"/>
  <c r="M105" i="70" s="1"/>
  <c r="M106" i="70" s="1"/>
  <c r="M107" i="70" s="1"/>
  <c r="M108" i="70" s="1"/>
  <c r="M109" i="70" s="1"/>
  <c r="M110" i="70" s="1"/>
  <c r="M111" i="70" s="1"/>
  <c r="M112" i="70" s="1"/>
  <c r="M113" i="70" s="1"/>
  <c r="M114" i="70" s="1"/>
  <c r="M115" i="70" s="1"/>
  <c r="M116" i="70" s="1"/>
  <c r="M117" i="70" s="1"/>
  <c r="M118" i="70" s="1"/>
  <c r="M119" i="70" s="1"/>
  <c r="M120" i="70" s="1"/>
  <c r="M121" i="70" s="1"/>
  <c r="M15" i="70" s="1"/>
  <c r="M98" i="69" l="1"/>
  <c r="M100" i="69" s="1"/>
  <c r="M101" i="69" s="1"/>
  <c r="M102" i="69" s="1"/>
  <c r="M103" i="69" s="1"/>
  <c r="M104" i="69" s="1"/>
  <c r="M105" i="69" s="1"/>
  <c r="M106" i="69" s="1"/>
  <c r="M107" i="69" s="1"/>
  <c r="M108" i="69" s="1"/>
  <c r="M109" i="69" s="1"/>
  <c r="M110" i="69" s="1"/>
  <c r="M111" i="69" s="1"/>
  <c r="M112" i="69" s="1"/>
  <c r="M113" i="69" s="1"/>
  <c r="M114" i="69" s="1"/>
  <c r="M115" i="69" s="1"/>
  <c r="M116" i="69" s="1"/>
  <c r="M117" i="69" s="1"/>
  <c r="M118" i="69" s="1"/>
  <c r="M119" i="69" s="1"/>
  <c r="M120" i="69" s="1"/>
  <c r="M121" i="69" s="1"/>
  <c r="M15" i="69" s="1"/>
  <c r="M32" i="69"/>
  <c r="M33" i="69" s="1"/>
  <c r="M35" i="69" s="1"/>
  <c r="M36" i="69" s="1"/>
  <c r="M37" i="69" s="1"/>
  <c r="M38" i="69" s="1"/>
  <c r="M39" i="69" s="1"/>
  <c r="M40" i="69" s="1"/>
  <c r="M41" i="69" s="1"/>
  <c r="M42" i="69" s="1"/>
  <c r="M43" i="69" s="1"/>
  <c r="M44" i="69" s="1"/>
  <c r="M45" i="69" s="1"/>
  <c r="M46" i="69" s="1"/>
  <c r="M47" i="69" s="1"/>
  <c r="M48" i="69" s="1"/>
  <c r="M49" i="69" s="1"/>
  <c r="M50" i="69" s="1"/>
  <c r="M51" i="69" s="1"/>
  <c r="M52" i="69" s="1"/>
  <c r="M53" i="69" s="1"/>
  <c r="M54" i="69" s="1"/>
  <c r="M55" i="69" s="1"/>
  <c r="M56" i="69" s="1"/>
  <c r="M57" i="69" s="1"/>
  <c r="M58" i="69" s="1"/>
  <c r="M59" i="69" s="1"/>
  <c r="M60" i="69" s="1"/>
  <c r="M61" i="69" s="1"/>
  <c r="M62" i="69" s="1"/>
  <c r="M63" i="69" s="1"/>
  <c r="M64" i="69" s="1"/>
  <c r="M65" i="69" s="1"/>
  <c r="M66" i="69" s="1"/>
  <c r="M67" i="69" s="1"/>
  <c r="M68" i="69" s="1"/>
  <c r="M69" i="69" s="1"/>
  <c r="M70" i="69" s="1"/>
  <c r="M71" i="69" s="1"/>
  <c r="M72" i="69" s="1"/>
  <c r="M73" i="69" s="1"/>
  <c r="M74" i="69" s="1"/>
  <c r="M75" i="69" s="1"/>
  <c r="M76" i="69" s="1"/>
  <c r="M77" i="69" s="1"/>
  <c r="M78" i="69" s="1"/>
  <c r="M79" i="69" s="1"/>
  <c r="M80" i="69" s="1"/>
  <c r="M81" i="69" s="1"/>
  <c r="M82" i="69" s="1"/>
  <c r="M83" i="69" s="1"/>
  <c r="M84" i="69" s="1"/>
  <c r="M85" i="69" s="1"/>
  <c r="M86" i="69" s="1"/>
  <c r="M87" i="69" s="1"/>
  <c r="M88" i="69" s="1"/>
  <c r="M89" i="69" s="1"/>
  <c r="M90" i="69" s="1"/>
  <c r="M13" i="69" s="1"/>
  <c r="M17" i="70"/>
  <c r="M19" i="70" s="1"/>
  <c r="M21" i="70" s="1"/>
  <c r="M22" i="70" s="1"/>
  <c r="N11" i="70" s="1"/>
  <c r="M31" i="71"/>
  <c r="M97" i="71" s="1"/>
  <c r="M96" i="71"/>
  <c r="M17" i="69" l="1"/>
  <c r="M19" i="69" s="1"/>
  <c r="M21" i="69" s="1"/>
  <c r="M22" i="69" s="1"/>
  <c r="N11" i="69" s="1"/>
  <c r="N30" i="69" s="1"/>
  <c r="N30" i="70"/>
  <c r="M32" i="71"/>
  <c r="M33" i="71" s="1"/>
  <c r="M35" i="71" s="1"/>
  <c r="M36" i="71" s="1"/>
  <c r="M37" i="71" s="1"/>
  <c r="M38" i="71" s="1"/>
  <c r="M39" i="71" s="1"/>
  <c r="M40" i="71" s="1"/>
  <c r="M41" i="71" s="1"/>
  <c r="M42" i="71" s="1"/>
  <c r="M43" i="71" s="1"/>
  <c r="M44" i="71" s="1"/>
  <c r="M45" i="71" s="1"/>
  <c r="M46" i="71" s="1"/>
  <c r="M47" i="71" s="1"/>
  <c r="M48" i="71" s="1"/>
  <c r="M49" i="71" s="1"/>
  <c r="M50" i="71" s="1"/>
  <c r="M51" i="71" s="1"/>
  <c r="M52" i="71" s="1"/>
  <c r="M53" i="71" s="1"/>
  <c r="M54" i="71" s="1"/>
  <c r="M55" i="71" s="1"/>
  <c r="M56" i="71" s="1"/>
  <c r="M57" i="71" s="1"/>
  <c r="M58" i="71" s="1"/>
  <c r="M59" i="71" s="1"/>
  <c r="M60" i="71" s="1"/>
  <c r="M61" i="71" s="1"/>
  <c r="M62" i="71" s="1"/>
  <c r="M63" i="71" s="1"/>
  <c r="M64" i="71" s="1"/>
  <c r="M65" i="71" s="1"/>
  <c r="M66" i="71" s="1"/>
  <c r="M67" i="71" s="1"/>
  <c r="M68" i="71" s="1"/>
  <c r="M69" i="71" s="1"/>
  <c r="M70" i="71" s="1"/>
  <c r="M71" i="71" s="1"/>
  <c r="M72" i="71" s="1"/>
  <c r="M73" i="71" s="1"/>
  <c r="M74" i="71" s="1"/>
  <c r="M75" i="71" s="1"/>
  <c r="M76" i="71" s="1"/>
  <c r="M77" i="71" s="1"/>
  <c r="M78" i="71" s="1"/>
  <c r="M79" i="71" s="1"/>
  <c r="M80" i="71" s="1"/>
  <c r="M81" i="71" s="1"/>
  <c r="M82" i="71" s="1"/>
  <c r="M83" i="71" s="1"/>
  <c r="M84" i="71" s="1"/>
  <c r="M85" i="71" s="1"/>
  <c r="M86" i="71" s="1"/>
  <c r="M87" i="71" s="1"/>
  <c r="M88" i="71" s="1"/>
  <c r="M89" i="71" s="1"/>
  <c r="M90" i="71" s="1"/>
  <c r="M13" i="71" s="1"/>
  <c r="M98" i="71"/>
  <c r="M100" i="71" s="1"/>
  <c r="M101" i="71" s="1"/>
  <c r="M102" i="71" s="1"/>
  <c r="M103" i="71" s="1"/>
  <c r="M104" i="71" s="1"/>
  <c r="M105" i="71" s="1"/>
  <c r="M106" i="71" s="1"/>
  <c r="M107" i="71" s="1"/>
  <c r="M108" i="71" s="1"/>
  <c r="M109" i="71" s="1"/>
  <c r="M110" i="71" s="1"/>
  <c r="M111" i="71" s="1"/>
  <c r="M112" i="71" s="1"/>
  <c r="M113" i="71" s="1"/>
  <c r="M114" i="71" s="1"/>
  <c r="M115" i="71" s="1"/>
  <c r="M116" i="71" s="1"/>
  <c r="M117" i="71" s="1"/>
  <c r="M118" i="71" s="1"/>
  <c r="M119" i="71" s="1"/>
  <c r="M120" i="71" s="1"/>
  <c r="M121" i="71" s="1"/>
  <c r="M15" i="71" s="1"/>
  <c r="N31" i="69" l="1"/>
  <c r="N97" i="69" s="1"/>
  <c r="N96" i="69"/>
  <c r="M17" i="71"/>
  <c r="M19" i="71" s="1"/>
  <c r="M21" i="71" s="1"/>
  <c r="M22" i="71" s="1"/>
  <c r="N11" i="71" s="1"/>
  <c r="N31" i="70"/>
  <c r="N97" i="70" s="1"/>
  <c r="N96" i="70"/>
  <c r="N98" i="69" l="1"/>
  <c r="N100" i="69" s="1"/>
  <c r="N101" i="69" s="1"/>
  <c r="N102" i="69" s="1"/>
  <c r="N103" i="69" s="1"/>
  <c r="N104" i="69" s="1"/>
  <c r="N105" i="69" s="1"/>
  <c r="N106" i="69" s="1"/>
  <c r="N107" i="69" s="1"/>
  <c r="N108" i="69" s="1"/>
  <c r="N109" i="69" s="1"/>
  <c r="N110" i="69" s="1"/>
  <c r="N111" i="69" s="1"/>
  <c r="N112" i="69" s="1"/>
  <c r="N113" i="69" s="1"/>
  <c r="N114" i="69" s="1"/>
  <c r="N115" i="69" s="1"/>
  <c r="N116" i="69" s="1"/>
  <c r="N117" i="69" s="1"/>
  <c r="N118" i="69" s="1"/>
  <c r="N119" i="69" s="1"/>
  <c r="N120" i="69" s="1"/>
  <c r="N121" i="69" s="1"/>
  <c r="N15" i="69" s="1"/>
  <c r="N32" i="69"/>
  <c r="N33" i="69" s="1"/>
  <c r="N35" i="69" s="1"/>
  <c r="N36" i="69" s="1"/>
  <c r="N37" i="69" s="1"/>
  <c r="N38" i="69" s="1"/>
  <c r="N39" i="69" s="1"/>
  <c r="N40" i="69" s="1"/>
  <c r="N41" i="69" s="1"/>
  <c r="N42" i="69" s="1"/>
  <c r="N43" i="69" s="1"/>
  <c r="N44" i="69" s="1"/>
  <c r="N45" i="69" s="1"/>
  <c r="N46" i="69" s="1"/>
  <c r="N47" i="69" s="1"/>
  <c r="N48" i="69" s="1"/>
  <c r="N49" i="69" s="1"/>
  <c r="N50" i="69" s="1"/>
  <c r="N51" i="69" s="1"/>
  <c r="N52" i="69" s="1"/>
  <c r="N53" i="69" s="1"/>
  <c r="N54" i="69" s="1"/>
  <c r="N55" i="69" s="1"/>
  <c r="N56" i="69" s="1"/>
  <c r="N57" i="69" s="1"/>
  <c r="N58" i="69" s="1"/>
  <c r="N59" i="69" s="1"/>
  <c r="N60" i="69" s="1"/>
  <c r="N61" i="69" s="1"/>
  <c r="N62" i="69" s="1"/>
  <c r="N63" i="69" s="1"/>
  <c r="N64" i="69" s="1"/>
  <c r="N65" i="69" s="1"/>
  <c r="N66" i="69" s="1"/>
  <c r="N67" i="69" s="1"/>
  <c r="N68" i="69" s="1"/>
  <c r="N69" i="69" s="1"/>
  <c r="N70" i="69" s="1"/>
  <c r="N71" i="69" s="1"/>
  <c r="N72" i="69" s="1"/>
  <c r="N73" i="69" s="1"/>
  <c r="N74" i="69" s="1"/>
  <c r="N75" i="69" s="1"/>
  <c r="N76" i="69" s="1"/>
  <c r="N77" i="69" s="1"/>
  <c r="N78" i="69" s="1"/>
  <c r="N79" i="69" s="1"/>
  <c r="N80" i="69" s="1"/>
  <c r="N81" i="69" s="1"/>
  <c r="N82" i="69" s="1"/>
  <c r="N83" i="69" s="1"/>
  <c r="N84" i="69" s="1"/>
  <c r="N85" i="69" s="1"/>
  <c r="N86" i="69" s="1"/>
  <c r="N87" i="69" s="1"/>
  <c r="N88" i="69" s="1"/>
  <c r="N89" i="69" s="1"/>
  <c r="N90" i="69" s="1"/>
  <c r="N13" i="69" s="1"/>
  <c r="N32" i="70"/>
  <c r="N33" i="70" s="1"/>
  <c r="N35" i="70" s="1"/>
  <c r="N36" i="70" s="1"/>
  <c r="N37" i="70" s="1"/>
  <c r="N38" i="70" s="1"/>
  <c r="N39" i="70" s="1"/>
  <c r="N40" i="70" s="1"/>
  <c r="N41" i="70" s="1"/>
  <c r="N42" i="70" s="1"/>
  <c r="N43" i="70" s="1"/>
  <c r="N44" i="70" s="1"/>
  <c r="N45" i="70" s="1"/>
  <c r="N46" i="70" s="1"/>
  <c r="N47" i="70" s="1"/>
  <c r="N48" i="70" s="1"/>
  <c r="N49" i="70" s="1"/>
  <c r="N50" i="70" s="1"/>
  <c r="N51" i="70" s="1"/>
  <c r="N52" i="70" s="1"/>
  <c r="N53" i="70" s="1"/>
  <c r="N54" i="70" s="1"/>
  <c r="N55" i="70" s="1"/>
  <c r="N56" i="70" s="1"/>
  <c r="N57" i="70" s="1"/>
  <c r="N58" i="70" s="1"/>
  <c r="N59" i="70" s="1"/>
  <c r="N60" i="70" s="1"/>
  <c r="N61" i="70" s="1"/>
  <c r="N62" i="70" s="1"/>
  <c r="N63" i="70" s="1"/>
  <c r="N64" i="70" s="1"/>
  <c r="N65" i="70" s="1"/>
  <c r="N66" i="70" s="1"/>
  <c r="N67" i="70" s="1"/>
  <c r="N68" i="70" s="1"/>
  <c r="N69" i="70" s="1"/>
  <c r="N70" i="70" s="1"/>
  <c r="N71" i="70" s="1"/>
  <c r="N72" i="70" s="1"/>
  <c r="N73" i="70" s="1"/>
  <c r="N74" i="70" s="1"/>
  <c r="N75" i="70" s="1"/>
  <c r="N76" i="70" s="1"/>
  <c r="N77" i="70" s="1"/>
  <c r="N78" i="70" s="1"/>
  <c r="N79" i="70" s="1"/>
  <c r="N80" i="70" s="1"/>
  <c r="N81" i="70" s="1"/>
  <c r="N82" i="70" s="1"/>
  <c r="N83" i="70" s="1"/>
  <c r="N84" i="70" s="1"/>
  <c r="N85" i="70" s="1"/>
  <c r="N86" i="70" s="1"/>
  <c r="N87" i="70" s="1"/>
  <c r="N88" i="70" s="1"/>
  <c r="N89" i="70" s="1"/>
  <c r="N90" i="70" s="1"/>
  <c r="N13" i="70" s="1"/>
  <c r="N98" i="70"/>
  <c r="N100" i="70" s="1"/>
  <c r="N101" i="70" s="1"/>
  <c r="N102" i="70" s="1"/>
  <c r="N103" i="70" s="1"/>
  <c r="N104" i="70" s="1"/>
  <c r="N105" i="70" s="1"/>
  <c r="N106" i="70" s="1"/>
  <c r="N107" i="70" s="1"/>
  <c r="N108" i="70" s="1"/>
  <c r="N109" i="70" s="1"/>
  <c r="N110" i="70" s="1"/>
  <c r="N111" i="70" s="1"/>
  <c r="N112" i="70" s="1"/>
  <c r="N113" i="70" s="1"/>
  <c r="N114" i="70" s="1"/>
  <c r="N115" i="70" s="1"/>
  <c r="N116" i="70" s="1"/>
  <c r="N117" i="70" s="1"/>
  <c r="N118" i="70" s="1"/>
  <c r="N119" i="70" s="1"/>
  <c r="N120" i="70" s="1"/>
  <c r="N121" i="70" s="1"/>
  <c r="N15" i="70" s="1"/>
  <c r="N17" i="69" l="1"/>
  <c r="N19" i="69" s="1"/>
  <c r="N21" i="69" s="1"/>
  <c r="N22" i="69" s="1"/>
  <c r="O11" i="69" s="1"/>
  <c r="N17" i="70"/>
  <c r="N19" i="70" s="1"/>
  <c r="N21" i="70" s="1"/>
  <c r="N22" i="70" s="1"/>
  <c r="O11" i="70" s="1"/>
  <c r="N30" i="71"/>
  <c r="O30" i="70" l="1"/>
  <c r="O30" i="69"/>
  <c r="N31" i="71"/>
  <c r="N97" i="71" s="1"/>
  <c r="N96" i="71"/>
  <c r="N32" i="71" l="1"/>
  <c r="N33" i="71" s="1"/>
  <c r="N35" i="71" s="1"/>
  <c r="N36" i="71" s="1"/>
  <c r="N37" i="71" s="1"/>
  <c r="N38" i="71" s="1"/>
  <c r="N39" i="71" s="1"/>
  <c r="N40" i="71" s="1"/>
  <c r="N41" i="71" s="1"/>
  <c r="N42" i="71" s="1"/>
  <c r="N43" i="71" s="1"/>
  <c r="N44" i="71" s="1"/>
  <c r="N45" i="71" s="1"/>
  <c r="N46" i="71" s="1"/>
  <c r="N47" i="71" s="1"/>
  <c r="N48" i="71" s="1"/>
  <c r="N49" i="71" s="1"/>
  <c r="N50" i="71" s="1"/>
  <c r="N51" i="71" s="1"/>
  <c r="N52" i="71" s="1"/>
  <c r="N53" i="71" s="1"/>
  <c r="N54" i="71" s="1"/>
  <c r="N55" i="71" s="1"/>
  <c r="N56" i="71" s="1"/>
  <c r="N57" i="71" s="1"/>
  <c r="N58" i="71" s="1"/>
  <c r="N59" i="71" s="1"/>
  <c r="N60" i="71" s="1"/>
  <c r="N61" i="71" s="1"/>
  <c r="N62" i="71" s="1"/>
  <c r="N63" i="71" s="1"/>
  <c r="N64" i="71" s="1"/>
  <c r="N65" i="71" s="1"/>
  <c r="N66" i="71" s="1"/>
  <c r="N67" i="71" s="1"/>
  <c r="N68" i="71" s="1"/>
  <c r="N69" i="71" s="1"/>
  <c r="N70" i="71" s="1"/>
  <c r="N71" i="71" s="1"/>
  <c r="N72" i="71" s="1"/>
  <c r="N73" i="71" s="1"/>
  <c r="N74" i="71" s="1"/>
  <c r="N75" i="71" s="1"/>
  <c r="N76" i="71" s="1"/>
  <c r="N77" i="71" s="1"/>
  <c r="N78" i="71" s="1"/>
  <c r="N79" i="71" s="1"/>
  <c r="N80" i="71" s="1"/>
  <c r="N81" i="71" s="1"/>
  <c r="N82" i="71" s="1"/>
  <c r="N83" i="71" s="1"/>
  <c r="N84" i="71" s="1"/>
  <c r="N85" i="71" s="1"/>
  <c r="N86" i="71" s="1"/>
  <c r="N87" i="71" s="1"/>
  <c r="N88" i="71" s="1"/>
  <c r="N89" i="71" s="1"/>
  <c r="N90" i="71" s="1"/>
  <c r="N13" i="71" s="1"/>
  <c r="O31" i="69"/>
  <c r="O97" i="69" s="1"/>
  <c r="O96" i="69"/>
  <c r="N98" i="71"/>
  <c r="N100" i="71" s="1"/>
  <c r="N101" i="71" s="1"/>
  <c r="N102" i="71" s="1"/>
  <c r="N103" i="71" s="1"/>
  <c r="N104" i="71" s="1"/>
  <c r="N105" i="71" s="1"/>
  <c r="N106" i="71" s="1"/>
  <c r="N107" i="71" s="1"/>
  <c r="N108" i="71" s="1"/>
  <c r="N109" i="71" s="1"/>
  <c r="N110" i="71" s="1"/>
  <c r="N111" i="71" s="1"/>
  <c r="N112" i="71" s="1"/>
  <c r="N113" i="71" s="1"/>
  <c r="N114" i="71" s="1"/>
  <c r="N115" i="71" s="1"/>
  <c r="N116" i="71" s="1"/>
  <c r="N117" i="71" s="1"/>
  <c r="N118" i="71" s="1"/>
  <c r="N119" i="71" s="1"/>
  <c r="N120" i="71" s="1"/>
  <c r="N121" i="71" s="1"/>
  <c r="N15" i="71" s="1"/>
  <c r="O31" i="70"/>
  <c r="O97" i="70" s="1"/>
  <c r="O96" i="70"/>
  <c r="O98" i="69" l="1"/>
  <c r="O100" i="69" s="1"/>
  <c r="O101" i="69" s="1"/>
  <c r="O102" i="69" s="1"/>
  <c r="O103" i="69" s="1"/>
  <c r="O104" i="69" s="1"/>
  <c r="O105" i="69" s="1"/>
  <c r="O106" i="69" s="1"/>
  <c r="O107" i="69" s="1"/>
  <c r="O108" i="69" s="1"/>
  <c r="O109" i="69" s="1"/>
  <c r="O110" i="69" s="1"/>
  <c r="O111" i="69" s="1"/>
  <c r="O112" i="69" s="1"/>
  <c r="O113" i="69" s="1"/>
  <c r="O114" i="69" s="1"/>
  <c r="O115" i="69" s="1"/>
  <c r="O116" i="69" s="1"/>
  <c r="O117" i="69" s="1"/>
  <c r="O118" i="69" s="1"/>
  <c r="O119" i="69" s="1"/>
  <c r="O120" i="69" s="1"/>
  <c r="O121" i="69" s="1"/>
  <c r="O15" i="69" s="1"/>
  <c r="N17" i="71"/>
  <c r="N19" i="71" s="1"/>
  <c r="N21" i="71" s="1"/>
  <c r="N22" i="71" s="1"/>
  <c r="O11" i="71" s="1"/>
  <c r="O32" i="69"/>
  <c r="O33" i="69" s="1"/>
  <c r="O35" i="69" s="1"/>
  <c r="O36" i="69" s="1"/>
  <c r="O37" i="69" s="1"/>
  <c r="O38" i="69" s="1"/>
  <c r="O39" i="69" s="1"/>
  <c r="O40" i="69" s="1"/>
  <c r="O41" i="69" s="1"/>
  <c r="O42" i="69" s="1"/>
  <c r="O43" i="69" s="1"/>
  <c r="O44" i="69" s="1"/>
  <c r="O45" i="69" s="1"/>
  <c r="O46" i="69" s="1"/>
  <c r="O47" i="69" s="1"/>
  <c r="O48" i="69" s="1"/>
  <c r="O49" i="69" s="1"/>
  <c r="O50" i="69" s="1"/>
  <c r="O51" i="69" s="1"/>
  <c r="O52" i="69" s="1"/>
  <c r="O53" i="69" s="1"/>
  <c r="O54" i="69" s="1"/>
  <c r="O55" i="69" s="1"/>
  <c r="O56" i="69" s="1"/>
  <c r="O57" i="69" s="1"/>
  <c r="O58" i="69" s="1"/>
  <c r="O59" i="69" s="1"/>
  <c r="O60" i="69" s="1"/>
  <c r="O61" i="69" s="1"/>
  <c r="O62" i="69" s="1"/>
  <c r="O63" i="69" s="1"/>
  <c r="O64" i="69" s="1"/>
  <c r="O65" i="69" s="1"/>
  <c r="O66" i="69" s="1"/>
  <c r="O67" i="69" s="1"/>
  <c r="O68" i="69" s="1"/>
  <c r="O69" i="69" s="1"/>
  <c r="O70" i="69" s="1"/>
  <c r="O71" i="69" s="1"/>
  <c r="O72" i="69" s="1"/>
  <c r="O73" i="69" s="1"/>
  <c r="O74" i="69" s="1"/>
  <c r="O75" i="69" s="1"/>
  <c r="O76" i="69" s="1"/>
  <c r="O77" i="69" s="1"/>
  <c r="O78" i="69" s="1"/>
  <c r="O79" i="69" s="1"/>
  <c r="O80" i="69" s="1"/>
  <c r="O81" i="69" s="1"/>
  <c r="O82" i="69" s="1"/>
  <c r="O83" i="69" s="1"/>
  <c r="O84" i="69" s="1"/>
  <c r="O85" i="69" s="1"/>
  <c r="O86" i="69" s="1"/>
  <c r="O87" i="69" s="1"/>
  <c r="O88" i="69" s="1"/>
  <c r="O89" i="69" s="1"/>
  <c r="O90" i="69" s="1"/>
  <c r="O13" i="69" s="1"/>
  <c r="O32" i="70"/>
  <c r="O33" i="70" s="1"/>
  <c r="O35" i="70" s="1"/>
  <c r="O36" i="70" s="1"/>
  <c r="O37" i="70" s="1"/>
  <c r="O38" i="70" s="1"/>
  <c r="O39" i="70" s="1"/>
  <c r="O40" i="70" s="1"/>
  <c r="O41" i="70" s="1"/>
  <c r="O42" i="70" s="1"/>
  <c r="O43" i="70" s="1"/>
  <c r="O44" i="70" s="1"/>
  <c r="O45" i="70" s="1"/>
  <c r="O46" i="70" s="1"/>
  <c r="O47" i="70" s="1"/>
  <c r="O48" i="70" s="1"/>
  <c r="O49" i="70" s="1"/>
  <c r="O50" i="70" s="1"/>
  <c r="O51" i="70" s="1"/>
  <c r="O52" i="70" s="1"/>
  <c r="O53" i="70" s="1"/>
  <c r="O54" i="70" s="1"/>
  <c r="O55" i="70" s="1"/>
  <c r="O56" i="70" s="1"/>
  <c r="O57" i="70" s="1"/>
  <c r="O58" i="70" s="1"/>
  <c r="O59" i="70" s="1"/>
  <c r="O60" i="70" s="1"/>
  <c r="O61" i="70" s="1"/>
  <c r="O62" i="70" s="1"/>
  <c r="O63" i="70" s="1"/>
  <c r="O64" i="70" s="1"/>
  <c r="O65" i="70" s="1"/>
  <c r="O66" i="70" s="1"/>
  <c r="O67" i="70" s="1"/>
  <c r="O68" i="70" s="1"/>
  <c r="O69" i="70" s="1"/>
  <c r="O70" i="70" s="1"/>
  <c r="O71" i="70" s="1"/>
  <c r="O72" i="70" s="1"/>
  <c r="O73" i="70" s="1"/>
  <c r="O74" i="70" s="1"/>
  <c r="O75" i="70" s="1"/>
  <c r="O76" i="70" s="1"/>
  <c r="O77" i="70" s="1"/>
  <c r="O78" i="70" s="1"/>
  <c r="O79" i="70" s="1"/>
  <c r="O80" i="70" s="1"/>
  <c r="O81" i="70" s="1"/>
  <c r="O82" i="70" s="1"/>
  <c r="O83" i="70" s="1"/>
  <c r="O84" i="70" s="1"/>
  <c r="O85" i="70" s="1"/>
  <c r="O86" i="70" s="1"/>
  <c r="O87" i="70" s="1"/>
  <c r="O88" i="70" s="1"/>
  <c r="O89" i="70" s="1"/>
  <c r="O90" i="70" s="1"/>
  <c r="O13" i="70" s="1"/>
  <c r="O98" i="70"/>
  <c r="O100" i="70" s="1"/>
  <c r="O101" i="70" s="1"/>
  <c r="O102" i="70" s="1"/>
  <c r="O103" i="70" s="1"/>
  <c r="O104" i="70" s="1"/>
  <c r="O105" i="70" s="1"/>
  <c r="O106" i="70" s="1"/>
  <c r="O107" i="70" s="1"/>
  <c r="O108" i="70" s="1"/>
  <c r="O109" i="70" s="1"/>
  <c r="O110" i="70" s="1"/>
  <c r="O111" i="70" s="1"/>
  <c r="O112" i="70" s="1"/>
  <c r="O113" i="70" s="1"/>
  <c r="O114" i="70" s="1"/>
  <c r="O115" i="70" s="1"/>
  <c r="O116" i="70" s="1"/>
  <c r="O117" i="70" s="1"/>
  <c r="O118" i="70" s="1"/>
  <c r="O119" i="70" s="1"/>
  <c r="O120" i="70" s="1"/>
  <c r="O121" i="70" s="1"/>
  <c r="O15" i="70" s="1"/>
  <c r="O17" i="69" l="1"/>
  <c r="O19" i="69" s="1"/>
  <c r="O21" i="69" s="1"/>
  <c r="O22" i="69" s="1"/>
  <c r="P11" i="69" s="1"/>
  <c r="O30" i="71"/>
  <c r="O31" i="71" s="1"/>
  <c r="O97" i="71" s="1"/>
  <c r="O17" i="70"/>
  <c r="O19" i="70" s="1"/>
  <c r="O21" i="70" s="1"/>
  <c r="O22" i="70" s="1"/>
  <c r="P11" i="70" s="1"/>
  <c r="P30" i="69" l="1"/>
  <c r="P96" i="69" s="1"/>
  <c r="O96" i="71"/>
  <c r="O98" i="71" s="1"/>
  <c r="O100" i="71" s="1"/>
  <c r="O101" i="71" s="1"/>
  <c r="O102" i="71" s="1"/>
  <c r="O103" i="71" s="1"/>
  <c r="O104" i="71" s="1"/>
  <c r="O105" i="71" s="1"/>
  <c r="O106" i="71" s="1"/>
  <c r="O107" i="71" s="1"/>
  <c r="O108" i="71" s="1"/>
  <c r="O109" i="71" s="1"/>
  <c r="O110" i="71" s="1"/>
  <c r="O111" i="71" s="1"/>
  <c r="O112" i="71" s="1"/>
  <c r="O113" i="71" s="1"/>
  <c r="O114" i="71" s="1"/>
  <c r="O115" i="71" s="1"/>
  <c r="O116" i="71" s="1"/>
  <c r="O117" i="71" s="1"/>
  <c r="O118" i="71" s="1"/>
  <c r="O119" i="71" s="1"/>
  <c r="O120" i="71" s="1"/>
  <c r="O121" i="71" s="1"/>
  <c r="O15" i="71" s="1"/>
  <c r="O32" i="71"/>
  <c r="O33" i="71" s="1"/>
  <c r="O35" i="71" s="1"/>
  <c r="O36" i="71" s="1"/>
  <c r="O37" i="71" s="1"/>
  <c r="O38" i="71" s="1"/>
  <c r="O39" i="71" s="1"/>
  <c r="O40" i="71" s="1"/>
  <c r="O41" i="71" s="1"/>
  <c r="O42" i="71" s="1"/>
  <c r="O43" i="71" s="1"/>
  <c r="O44" i="71" s="1"/>
  <c r="O45" i="71" s="1"/>
  <c r="O46" i="71" s="1"/>
  <c r="O47" i="71" s="1"/>
  <c r="O48" i="71" s="1"/>
  <c r="O49" i="71" s="1"/>
  <c r="O50" i="71" s="1"/>
  <c r="O51" i="71" s="1"/>
  <c r="O52" i="71" s="1"/>
  <c r="O53" i="71" s="1"/>
  <c r="O54" i="71" s="1"/>
  <c r="O55" i="71" s="1"/>
  <c r="O56" i="71" s="1"/>
  <c r="O57" i="71" s="1"/>
  <c r="O58" i="71" s="1"/>
  <c r="O59" i="71" s="1"/>
  <c r="O60" i="71" s="1"/>
  <c r="O61" i="71" s="1"/>
  <c r="O62" i="71" s="1"/>
  <c r="O63" i="71" s="1"/>
  <c r="O64" i="71" s="1"/>
  <c r="O65" i="71" s="1"/>
  <c r="O66" i="71" s="1"/>
  <c r="O67" i="71" s="1"/>
  <c r="O68" i="71" s="1"/>
  <c r="O69" i="71" s="1"/>
  <c r="O70" i="71" s="1"/>
  <c r="O71" i="71" s="1"/>
  <c r="O72" i="71" s="1"/>
  <c r="O73" i="71" s="1"/>
  <c r="O74" i="71" s="1"/>
  <c r="O75" i="71" s="1"/>
  <c r="O76" i="71" s="1"/>
  <c r="O77" i="71" s="1"/>
  <c r="O78" i="71" s="1"/>
  <c r="O79" i="71" s="1"/>
  <c r="O80" i="71" s="1"/>
  <c r="O81" i="71" s="1"/>
  <c r="O82" i="71" s="1"/>
  <c r="O83" i="71" s="1"/>
  <c r="O84" i="71" s="1"/>
  <c r="O85" i="71" s="1"/>
  <c r="O86" i="71" s="1"/>
  <c r="O87" i="71" s="1"/>
  <c r="O88" i="71" s="1"/>
  <c r="O89" i="71" s="1"/>
  <c r="O90" i="71" s="1"/>
  <c r="O13" i="71" s="1"/>
  <c r="P31" i="69" l="1"/>
  <c r="P97" i="69" s="1"/>
  <c r="P98" i="69" s="1"/>
  <c r="P100" i="69" s="1"/>
  <c r="P101" i="69" s="1"/>
  <c r="P102" i="69" s="1"/>
  <c r="P103" i="69" s="1"/>
  <c r="P104" i="69" s="1"/>
  <c r="P105" i="69" s="1"/>
  <c r="P106" i="69" s="1"/>
  <c r="P107" i="69" s="1"/>
  <c r="P108" i="69" s="1"/>
  <c r="P109" i="69" s="1"/>
  <c r="P110" i="69" s="1"/>
  <c r="P111" i="69" s="1"/>
  <c r="P112" i="69" s="1"/>
  <c r="P113" i="69" s="1"/>
  <c r="P114" i="69" s="1"/>
  <c r="P115" i="69" s="1"/>
  <c r="P116" i="69" s="1"/>
  <c r="P117" i="69" s="1"/>
  <c r="P118" i="69" s="1"/>
  <c r="P119" i="69" s="1"/>
  <c r="P120" i="69" s="1"/>
  <c r="P121" i="69" s="1"/>
  <c r="P15" i="69" s="1"/>
  <c r="O17" i="71"/>
  <c r="O19" i="71" s="1"/>
  <c r="O21" i="71" s="1"/>
  <c r="O22" i="71" s="1"/>
  <c r="P11" i="71" s="1"/>
  <c r="P30" i="70"/>
  <c r="P32" i="69" l="1"/>
  <c r="P33" i="69" s="1"/>
  <c r="P35" i="69" s="1"/>
  <c r="P36" i="69" s="1"/>
  <c r="P37" i="69" s="1"/>
  <c r="P38" i="69" s="1"/>
  <c r="P39" i="69" s="1"/>
  <c r="P40" i="69" s="1"/>
  <c r="P41" i="69" s="1"/>
  <c r="P42" i="69" s="1"/>
  <c r="P43" i="69" s="1"/>
  <c r="P44" i="69" s="1"/>
  <c r="P45" i="69" s="1"/>
  <c r="P46" i="69" s="1"/>
  <c r="P47" i="69" s="1"/>
  <c r="P48" i="69" s="1"/>
  <c r="P49" i="69" s="1"/>
  <c r="P50" i="69" s="1"/>
  <c r="P51" i="69" s="1"/>
  <c r="P52" i="69" s="1"/>
  <c r="P53" i="69" s="1"/>
  <c r="P54" i="69" s="1"/>
  <c r="P55" i="69" s="1"/>
  <c r="P56" i="69" s="1"/>
  <c r="P57" i="69" s="1"/>
  <c r="P58" i="69" s="1"/>
  <c r="P59" i="69" s="1"/>
  <c r="P60" i="69" s="1"/>
  <c r="P61" i="69" s="1"/>
  <c r="P62" i="69" s="1"/>
  <c r="P63" i="69" s="1"/>
  <c r="P64" i="69" s="1"/>
  <c r="P65" i="69" s="1"/>
  <c r="P66" i="69" s="1"/>
  <c r="P67" i="69" s="1"/>
  <c r="P68" i="69" s="1"/>
  <c r="P69" i="69" s="1"/>
  <c r="P70" i="69" s="1"/>
  <c r="P71" i="69" s="1"/>
  <c r="P72" i="69" s="1"/>
  <c r="P73" i="69" s="1"/>
  <c r="P74" i="69" s="1"/>
  <c r="P75" i="69" s="1"/>
  <c r="P76" i="69" s="1"/>
  <c r="P77" i="69" s="1"/>
  <c r="P78" i="69" s="1"/>
  <c r="P79" i="69" s="1"/>
  <c r="P80" i="69" s="1"/>
  <c r="P81" i="69" s="1"/>
  <c r="P82" i="69" s="1"/>
  <c r="P83" i="69" s="1"/>
  <c r="P84" i="69" s="1"/>
  <c r="P85" i="69" s="1"/>
  <c r="P86" i="69" s="1"/>
  <c r="P87" i="69" s="1"/>
  <c r="P88" i="69" s="1"/>
  <c r="P89" i="69" s="1"/>
  <c r="P90" i="69" s="1"/>
  <c r="P13" i="69" s="1"/>
  <c r="P17" i="69" s="1"/>
  <c r="P19" i="69" s="1"/>
  <c r="P21" i="69" s="1"/>
  <c r="P22" i="69" s="1"/>
  <c r="Q11" i="69" s="1"/>
  <c r="P31" i="70"/>
  <c r="P97" i="70" s="1"/>
  <c r="P96" i="70"/>
  <c r="Q30" i="69" l="1"/>
  <c r="P30" i="71"/>
  <c r="P31" i="71" s="1"/>
  <c r="P97" i="71" s="1"/>
  <c r="P32" i="70"/>
  <c r="P33" i="70" s="1"/>
  <c r="P35" i="70" s="1"/>
  <c r="P36" i="70" s="1"/>
  <c r="P37" i="70" s="1"/>
  <c r="P38" i="70" s="1"/>
  <c r="P39" i="70" s="1"/>
  <c r="P40" i="70" s="1"/>
  <c r="P41" i="70" s="1"/>
  <c r="P42" i="70" s="1"/>
  <c r="P43" i="70" s="1"/>
  <c r="P44" i="70" s="1"/>
  <c r="P45" i="70" s="1"/>
  <c r="P46" i="70" s="1"/>
  <c r="P47" i="70" s="1"/>
  <c r="P48" i="70" s="1"/>
  <c r="P49" i="70" s="1"/>
  <c r="P50" i="70" s="1"/>
  <c r="P51" i="70" s="1"/>
  <c r="P52" i="70" s="1"/>
  <c r="P53" i="70" s="1"/>
  <c r="P54" i="70" s="1"/>
  <c r="P55" i="70" s="1"/>
  <c r="P56" i="70" s="1"/>
  <c r="P57" i="70" s="1"/>
  <c r="P58" i="70" s="1"/>
  <c r="P59" i="70" s="1"/>
  <c r="P60" i="70" s="1"/>
  <c r="P61" i="70" s="1"/>
  <c r="P62" i="70" s="1"/>
  <c r="P63" i="70" s="1"/>
  <c r="P64" i="70" s="1"/>
  <c r="P65" i="70" s="1"/>
  <c r="P66" i="70" s="1"/>
  <c r="P67" i="70" s="1"/>
  <c r="P68" i="70" s="1"/>
  <c r="P69" i="70" s="1"/>
  <c r="P70" i="70" s="1"/>
  <c r="P71" i="70" s="1"/>
  <c r="P72" i="70" s="1"/>
  <c r="P73" i="70" s="1"/>
  <c r="P74" i="70" s="1"/>
  <c r="P75" i="70" s="1"/>
  <c r="P76" i="70" s="1"/>
  <c r="P77" i="70" s="1"/>
  <c r="P78" i="70" s="1"/>
  <c r="P79" i="70" s="1"/>
  <c r="P80" i="70" s="1"/>
  <c r="P81" i="70" s="1"/>
  <c r="P82" i="70" s="1"/>
  <c r="P83" i="70" s="1"/>
  <c r="P84" i="70" s="1"/>
  <c r="P85" i="70" s="1"/>
  <c r="P86" i="70" s="1"/>
  <c r="P87" i="70" s="1"/>
  <c r="P88" i="70" s="1"/>
  <c r="P89" i="70" s="1"/>
  <c r="P90" i="70" s="1"/>
  <c r="P13" i="70" s="1"/>
  <c r="P98" i="70"/>
  <c r="P100" i="70" s="1"/>
  <c r="P101" i="70" s="1"/>
  <c r="P102" i="70" s="1"/>
  <c r="P103" i="70" s="1"/>
  <c r="P104" i="70" s="1"/>
  <c r="P105" i="70" s="1"/>
  <c r="P106" i="70" s="1"/>
  <c r="P107" i="70" s="1"/>
  <c r="P108" i="70" s="1"/>
  <c r="P109" i="70" s="1"/>
  <c r="P110" i="70" s="1"/>
  <c r="P111" i="70" s="1"/>
  <c r="P112" i="70" s="1"/>
  <c r="P113" i="70" s="1"/>
  <c r="P114" i="70" s="1"/>
  <c r="P115" i="70" s="1"/>
  <c r="P116" i="70" s="1"/>
  <c r="P117" i="70" s="1"/>
  <c r="P118" i="70" s="1"/>
  <c r="P119" i="70" s="1"/>
  <c r="P120" i="70" s="1"/>
  <c r="P121" i="70" s="1"/>
  <c r="P15" i="70" s="1"/>
  <c r="P17" i="70" l="1"/>
  <c r="P19" i="70" s="1"/>
  <c r="P21" i="70" s="1"/>
  <c r="P22" i="70" s="1"/>
  <c r="Q11" i="70" s="1"/>
  <c r="Q31" i="69"/>
  <c r="Q97" i="69" s="1"/>
  <c r="Q96" i="69"/>
  <c r="P32" i="71"/>
  <c r="P33" i="71" s="1"/>
  <c r="P35" i="71" s="1"/>
  <c r="P36" i="71" s="1"/>
  <c r="P37" i="71" s="1"/>
  <c r="P38" i="71" s="1"/>
  <c r="P39" i="71" s="1"/>
  <c r="P40" i="71" s="1"/>
  <c r="P41" i="71" s="1"/>
  <c r="P42" i="71" s="1"/>
  <c r="P43" i="71" s="1"/>
  <c r="P44" i="71" s="1"/>
  <c r="P45" i="71" s="1"/>
  <c r="P46" i="71" s="1"/>
  <c r="P47" i="71" s="1"/>
  <c r="P48" i="71" s="1"/>
  <c r="P49" i="71" s="1"/>
  <c r="P50" i="71" s="1"/>
  <c r="P51" i="71" s="1"/>
  <c r="P52" i="71" s="1"/>
  <c r="P53" i="71" s="1"/>
  <c r="P54" i="71" s="1"/>
  <c r="P55" i="71" s="1"/>
  <c r="P56" i="71" s="1"/>
  <c r="P57" i="71" s="1"/>
  <c r="P58" i="71" s="1"/>
  <c r="P59" i="71" s="1"/>
  <c r="P60" i="71" s="1"/>
  <c r="P61" i="71" s="1"/>
  <c r="P62" i="71" s="1"/>
  <c r="P63" i="71" s="1"/>
  <c r="P64" i="71" s="1"/>
  <c r="P65" i="71" s="1"/>
  <c r="P66" i="71" s="1"/>
  <c r="P67" i="71" s="1"/>
  <c r="P68" i="71" s="1"/>
  <c r="P69" i="71" s="1"/>
  <c r="P70" i="71" s="1"/>
  <c r="P71" i="71" s="1"/>
  <c r="P72" i="71" s="1"/>
  <c r="P73" i="71" s="1"/>
  <c r="P74" i="71" s="1"/>
  <c r="P75" i="71" s="1"/>
  <c r="P76" i="71" s="1"/>
  <c r="P77" i="71" s="1"/>
  <c r="P78" i="71" s="1"/>
  <c r="P79" i="71" s="1"/>
  <c r="P80" i="71" s="1"/>
  <c r="P81" i="71" s="1"/>
  <c r="P82" i="71" s="1"/>
  <c r="P83" i="71" s="1"/>
  <c r="P84" i="71" s="1"/>
  <c r="P85" i="71" s="1"/>
  <c r="P86" i="71" s="1"/>
  <c r="P87" i="71" s="1"/>
  <c r="P88" i="71" s="1"/>
  <c r="P89" i="71" s="1"/>
  <c r="P90" i="71" s="1"/>
  <c r="P13" i="71" s="1"/>
  <c r="P96" i="71"/>
  <c r="P98" i="71" s="1"/>
  <c r="P100" i="71" s="1"/>
  <c r="P101" i="71" s="1"/>
  <c r="P102" i="71" s="1"/>
  <c r="P103" i="71" s="1"/>
  <c r="P104" i="71" s="1"/>
  <c r="P105" i="71" s="1"/>
  <c r="P106" i="71" s="1"/>
  <c r="P107" i="71" s="1"/>
  <c r="P108" i="71" s="1"/>
  <c r="P109" i="71" s="1"/>
  <c r="P110" i="71" s="1"/>
  <c r="P111" i="71" s="1"/>
  <c r="P112" i="71" s="1"/>
  <c r="P113" i="71" s="1"/>
  <c r="P114" i="71" s="1"/>
  <c r="P115" i="71" s="1"/>
  <c r="P116" i="71" s="1"/>
  <c r="P117" i="71" s="1"/>
  <c r="P118" i="71" s="1"/>
  <c r="P119" i="71" s="1"/>
  <c r="P120" i="71" s="1"/>
  <c r="P121" i="71" s="1"/>
  <c r="P15" i="71" s="1"/>
  <c r="P17" i="71" l="1"/>
  <c r="P19" i="71" s="1"/>
  <c r="P21" i="71" s="1"/>
  <c r="P22" i="71" s="1"/>
  <c r="Q11" i="71" s="1"/>
  <c r="Q30" i="70"/>
  <c r="Q98" i="69"/>
  <c r="Q100" i="69" s="1"/>
  <c r="Q101" i="69" s="1"/>
  <c r="Q102" i="69" s="1"/>
  <c r="Q103" i="69" s="1"/>
  <c r="Q104" i="69" s="1"/>
  <c r="Q105" i="69" s="1"/>
  <c r="Q106" i="69" s="1"/>
  <c r="Q107" i="69" s="1"/>
  <c r="Q108" i="69" s="1"/>
  <c r="Q109" i="69" s="1"/>
  <c r="Q110" i="69" s="1"/>
  <c r="Q111" i="69" s="1"/>
  <c r="Q112" i="69" s="1"/>
  <c r="Q113" i="69" s="1"/>
  <c r="Q114" i="69" s="1"/>
  <c r="Q115" i="69" s="1"/>
  <c r="Q116" i="69" s="1"/>
  <c r="Q117" i="69" s="1"/>
  <c r="Q118" i="69" s="1"/>
  <c r="Q119" i="69" s="1"/>
  <c r="Q120" i="69" s="1"/>
  <c r="Q121" i="69" s="1"/>
  <c r="Q15" i="69" s="1"/>
  <c r="Q32" i="69"/>
  <c r="Q33" i="69" s="1"/>
  <c r="Q35" i="69" s="1"/>
  <c r="Q36" i="69" s="1"/>
  <c r="Q37" i="69" s="1"/>
  <c r="Q38" i="69" s="1"/>
  <c r="Q39" i="69" s="1"/>
  <c r="Q40" i="69" s="1"/>
  <c r="Q41" i="69" s="1"/>
  <c r="Q42" i="69" s="1"/>
  <c r="Q43" i="69" s="1"/>
  <c r="Q44" i="69" s="1"/>
  <c r="Q45" i="69" s="1"/>
  <c r="Q46" i="69" s="1"/>
  <c r="Q47" i="69" s="1"/>
  <c r="Q48" i="69" s="1"/>
  <c r="Q49" i="69" s="1"/>
  <c r="Q50" i="69" s="1"/>
  <c r="Q51" i="69" s="1"/>
  <c r="Q52" i="69" s="1"/>
  <c r="Q53" i="69" s="1"/>
  <c r="Q54" i="69" s="1"/>
  <c r="Q55" i="69" s="1"/>
  <c r="Q56" i="69" s="1"/>
  <c r="Q57" i="69" s="1"/>
  <c r="Q58" i="69" s="1"/>
  <c r="Q59" i="69" s="1"/>
  <c r="Q60" i="69" s="1"/>
  <c r="Q61" i="69" s="1"/>
  <c r="Q62" i="69" s="1"/>
  <c r="Q63" i="69" s="1"/>
  <c r="Q64" i="69" s="1"/>
  <c r="Q65" i="69" s="1"/>
  <c r="Q66" i="69" s="1"/>
  <c r="Q67" i="69" s="1"/>
  <c r="Q68" i="69" s="1"/>
  <c r="Q69" i="69" s="1"/>
  <c r="Q70" i="69" s="1"/>
  <c r="Q71" i="69" s="1"/>
  <c r="Q72" i="69" s="1"/>
  <c r="Q73" i="69" s="1"/>
  <c r="Q74" i="69" s="1"/>
  <c r="Q75" i="69" s="1"/>
  <c r="Q76" i="69" s="1"/>
  <c r="Q77" i="69" s="1"/>
  <c r="Q78" i="69" s="1"/>
  <c r="Q79" i="69" s="1"/>
  <c r="Q80" i="69" s="1"/>
  <c r="Q81" i="69" s="1"/>
  <c r="Q82" i="69" s="1"/>
  <c r="Q83" i="69" s="1"/>
  <c r="Q84" i="69" s="1"/>
  <c r="Q85" i="69" s="1"/>
  <c r="Q86" i="69" s="1"/>
  <c r="Q87" i="69" s="1"/>
  <c r="Q88" i="69" s="1"/>
  <c r="Q89" i="69" s="1"/>
  <c r="Q90" i="69" s="1"/>
  <c r="Q13" i="69" s="1"/>
  <c r="Q17" i="69" l="1"/>
  <c r="Q19" i="69" s="1"/>
  <c r="Q21" i="69" s="1"/>
  <c r="Q22" i="69" s="1"/>
  <c r="R11" i="69" s="1"/>
  <c r="Q30" i="71"/>
  <c r="Q31" i="71" s="1"/>
  <c r="Q97" i="71" s="1"/>
  <c r="Q96" i="70"/>
  <c r="Q31" i="70"/>
  <c r="Q97" i="70" s="1"/>
  <c r="R30" i="69" l="1"/>
  <c r="R96" i="69" s="1"/>
  <c r="Q32" i="71"/>
  <c r="Q33" i="71" s="1"/>
  <c r="Q35" i="71" s="1"/>
  <c r="Q36" i="71" s="1"/>
  <c r="Q37" i="71" s="1"/>
  <c r="Q38" i="71" s="1"/>
  <c r="Q39" i="71" s="1"/>
  <c r="Q40" i="71" s="1"/>
  <c r="Q41" i="71" s="1"/>
  <c r="Q42" i="71" s="1"/>
  <c r="Q43" i="71" s="1"/>
  <c r="Q44" i="71" s="1"/>
  <c r="Q45" i="71" s="1"/>
  <c r="Q46" i="71" s="1"/>
  <c r="Q47" i="71" s="1"/>
  <c r="Q48" i="71" s="1"/>
  <c r="Q49" i="71" s="1"/>
  <c r="Q50" i="71" s="1"/>
  <c r="Q51" i="71" s="1"/>
  <c r="Q52" i="71" s="1"/>
  <c r="Q53" i="71" s="1"/>
  <c r="Q54" i="71" s="1"/>
  <c r="Q55" i="71" s="1"/>
  <c r="Q56" i="71" s="1"/>
  <c r="Q57" i="71" s="1"/>
  <c r="Q58" i="71" s="1"/>
  <c r="Q59" i="71" s="1"/>
  <c r="Q60" i="71" s="1"/>
  <c r="Q61" i="71" s="1"/>
  <c r="Q62" i="71" s="1"/>
  <c r="Q63" i="71" s="1"/>
  <c r="Q64" i="71" s="1"/>
  <c r="Q65" i="71" s="1"/>
  <c r="Q66" i="71" s="1"/>
  <c r="Q67" i="71" s="1"/>
  <c r="Q68" i="71" s="1"/>
  <c r="Q69" i="71" s="1"/>
  <c r="Q70" i="71" s="1"/>
  <c r="Q71" i="71" s="1"/>
  <c r="Q72" i="71" s="1"/>
  <c r="Q73" i="71" s="1"/>
  <c r="Q74" i="71" s="1"/>
  <c r="Q75" i="71" s="1"/>
  <c r="Q76" i="71" s="1"/>
  <c r="Q77" i="71" s="1"/>
  <c r="Q78" i="71" s="1"/>
  <c r="Q79" i="71" s="1"/>
  <c r="Q80" i="71" s="1"/>
  <c r="Q81" i="71" s="1"/>
  <c r="Q82" i="71" s="1"/>
  <c r="Q83" i="71" s="1"/>
  <c r="Q84" i="71" s="1"/>
  <c r="Q85" i="71" s="1"/>
  <c r="Q86" i="71" s="1"/>
  <c r="Q87" i="71" s="1"/>
  <c r="Q88" i="71" s="1"/>
  <c r="Q89" i="71" s="1"/>
  <c r="Q90" i="71" s="1"/>
  <c r="Q13" i="71" s="1"/>
  <c r="Q96" i="71"/>
  <c r="Q98" i="71" s="1"/>
  <c r="Q100" i="71" s="1"/>
  <c r="Q101" i="71" s="1"/>
  <c r="Q102" i="71" s="1"/>
  <c r="Q103" i="71" s="1"/>
  <c r="Q104" i="71" s="1"/>
  <c r="Q105" i="71" s="1"/>
  <c r="Q106" i="71" s="1"/>
  <c r="Q107" i="71" s="1"/>
  <c r="Q108" i="71" s="1"/>
  <c r="Q109" i="71" s="1"/>
  <c r="Q110" i="71" s="1"/>
  <c r="Q111" i="71" s="1"/>
  <c r="Q112" i="71" s="1"/>
  <c r="Q113" i="71" s="1"/>
  <c r="Q114" i="71" s="1"/>
  <c r="Q115" i="71" s="1"/>
  <c r="Q116" i="71" s="1"/>
  <c r="Q117" i="71" s="1"/>
  <c r="Q118" i="71" s="1"/>
  <c r="Q119" i="71" s="1"/>
  <c r="Q120" i="71" s="1"/>
  <c r="Q121" i="71" s="1"/>
  <c r="Q15" i="71" s="1"/>
  <c r="Q32" i="70"/>
  <c r="Q33" i="70" s="1"/>
  <c r="Q35" i="70" s="1"/>
  <c r="Q36" i="70" s="1"/>
  <c r="Q37" i="70" s="1"/>
  <c r="Q38" i="70" s="1"/>
  <c r="Q39" i="70" s="1"/>
  <c r="Q40" i="70" s="1"/>
  <c r="Q41" i="70" s="1"/>
  <c r="Q42" i="70" s="1"/>
  <c r="Q43" i="70" s="1"/>
  <c r="Q44" i="70" s="1"/>
  <c r="Q45" i="70" s="1"/>
  <c r="Q46" i="70" s="1"/>
  <c r="Q47" i="70" s="1"/>
  <c r="Q48" i="70" s="1"/>
  <c r="Q49" i="70" s="1"/>
  <c r="Q50" i="70" s="1"/>
  <c r="Q51" i="70" s="1"/>
  <c r="Q52" i="70" s="1"/>
  <c r="Q53" i="70" s="1"/>
  <c r="Q54" i="70" s="1"/>
  <c r="Q55" i="70" s="1"/>
  <c r="Q56" i="70" s="1"/>
  <c r="Q57" i="70" s="1"/>
  <c r="Q58" i="70" s="1"/>
  <c r="Q59" i="70" s="1"/>
  <c r="Q60" i="70" s="1"/>
  <c r="Q61" i="70" s="1"/>
  <c r="Q62" i="70" s="1"/>
  <c r="Q63" i="70" s="1"/>
  <c r="Q64" i="70" s="1"/>
  <c r="Q65" i="70" s="1"/>
  <c r="Q66" i="70" s="1"/>
  <c r="Q67" i="70" s="1"/>
  <c r="Q68" i="70" s="1"/>
  <c r="Q69" i="70" s="1"/>
  <c r="Q70" i="70" s="1"/>
  <c r="Q71" i="70" s="1"/>
  <c r="Q72" i="70" s="1"/>
  <c r="Q73" i="70" s="1"/>
  <c r="Q74" i="70" s="1"/>
  <c r="Q75" i="70" s="1"/>
  <c r="Q76" i="70" s="1"/>
  <c r="Q77" i="70" s="1"/>
  <c r="Q78" i="70" s="1"/>
  <c r="Q79" i="70" s="1"/>
  <c r="Q80" i="70" s="1"/>
  <c r="Q81" i="70" s="1"/>
  <c r="Q82" i="70" s="1"/>
  <c r="Q83" i="70" s="1"/>
  <c r="Q84" i="70" s="1"/>
  <c r="Q85" i="70" s="1"/>
  <c r="Q86" i="70" s="1"/>
  <c r="Q87" i="70" s="1"/>
  <c r="Q88" i="70" s="1"/>
  <c r="Q89" i="70" s="1"/>
  <c r="Q90" i="70" s="1"/>
  <c r="Q13" i="70" s="1"/>
  <c r="Q98" i="70"/>
  <c r="Q100" i="70" s="1"/>
  <c r="Q101" i="70" s="1"/>
  <c r="Q102" i="70" s="1"/>
  <c r="Q103" i="70" s="1"/>
  <c r="Q104" i="70" s="1"/>
  <c r="Q105" i="70" s="1"/>
  <c r="Q106" i="70" s="1"/>
  <c r="Q107" i="70" s="1"/>
  <c r="Q108" i="70" s="1"/>
  <c r="Q109" i="70" s="1"/>
  <c r="Q110" i="70" s="1"/>
  <c r="Q111" i="70" s="1"/>
  <c r="Q112" i="70" s="1"/>
  <c r="Q113" i="70" s="1"/>
  <c r="Q114" i="70" s="1"/>
  <c r="Q115" i="70" s="1"/>
  <c r="Q116" i="70" s="1"/>
  <c r="Q117" i="70" s="1"/>
  <c r="Q118" i="70" s="1"/>
  <c r="Q119" i="70" s="1"/>
  <c r="Q120" i="70" s="1"/>
  <c r="Q121" i="70" s="1"/>
  <c r="Q15" i="70" s="1"/>
  <c r="R31" i="69" l="1"/>
  <c r="Q17" i="71"/>
  <c r="Q19" i="71" s="1"/>
  <c r="Q21" i="71" s="1"/>
  <c r="Q22" i="71" s="1"/>
  <c r="R11" i="71" s="1"/>
  <c r="Q17" i="70"/>
  <c r="Q19" i="70" s="1"/>
  <c r="Q21" i="70" s="1"/>
  <c r="Q22" i="70" s="1"/>
  <c r="R11" i="70" s="1"/>
  <c r="R97" i="69" l="1"/>
  <c r="R98" i="69" s="1"/>
  <c r="R100" i="69" s="1"/>
  <c r="R101" i="69" s="1"/>
  <c r="R102" i="69" s="1"/>
  <c r="R103" i="69" s="1"/>
  <c r="R104" i="69" s="1"/>
  <c r="R105" i="69" s="1"/>
  <c r="R106" i="69" s="1"/>
  <c r="R107" i="69" s="1"/>
  <c r="R108" i="69" s="1"/>
  <c r="R109" i="69" s="1"/>
  <c r="R110" i="69" s="1"/>
  <c r="R111" i="69" s="1"/>
  <c r="R112" i="69" s="1"/>
  <c r="R113" i="69" s="1"/>
  <c r="R114" i="69" s="1"/>
  <c r="R115" i="69" s="1"/>
  <c r="R116" i="69" s="1"/>
  <c r="R117" i="69" s="1"/>
  <c r="R118" i="69" s="1"/>
  <c r="R119" i="69" s="1"/>
  <c r="R120" i="69" s="1"/>
  <c r="R121" i="69" s="1"/>
  <c r="R15" i="69" s="1"/>
  <c r="R32" i="69"/>
  <c r="R33" i="69" s="1"/>
  <c r="R35" i="69" s="1"/>
  <c r="R36" i="69" s="1"/>
  <c r="R37" i="69" s="1"/>
  <c r="R38" i="69" s="1"/>
  <c r="R39" i="69" s="1"/>
  <c r="R40" i="69" s="1"/>
  <c r="R41" i="69" s="1"/>
  <c r="R42" i="69" s="1"/>
  <c r="R43" i="69" s="1"/>
  <c r="R44" i="69" s="1"/>
  <c r="R45" i="69" s="1"/>
  <c r="R46" i="69" s="1"/>
  <c r="R47" i="69" s="1"/>
  <c r="R48" i="69" s="1"/>
  <c r="R49" i="69" s="1"/>
  <c r="R50" i="69" s="1"/>
  <c r="R51" i="69" s="1"/>
  <c r="R52" i="69" s="1"/>
  <c r="R53" i="69" s="1"/>
  <c r="R54" i="69" s="1"/>
  <c r="R55" i="69" s="1"/>
  <c r="R56" i="69" s="1"/>
  <c r="R57" i="69" s="1"/>
  <c r="R58" i="69" s="1"/>
  <c r="R59" i="69" s="1"/>
  <c r="R60" i="69" s="1"/>
  <c r="R61" i="69" s="1"/>
  <c r="R62" i="69" s="1"/>
  <c r="R63" i="69" s="1"/>
  <c r="R64" i="69" s="1"/>
  <c r="R65" i="69" s="1"/>
  <c r="R66" i="69" s="1"/>
  <c r="R67" i="69" s="1"/>
  <c r="R68" i="69" s="1"/>
  <c r="R69" i="69" s="1"/>
  <c r="R70" i="69" s="1"/>
  <c r="R71" i="69" s="1"/>
  <c r="R72" i="69" s="1"/>
  <c r="R73" i="69" s="1"/>
  <c r="R74" i="69" s="1"/>
  <c r="R75" i="69" s="1"/>
  <c r="R76" i="69" s="1"/>
  <c r="R77" i="69" s="1"/>
  <c r="R78" i="69" s="1"/>
  <c r="R79" i="69" s="1"/>
  <c r="R80" i="69" s="1"/>
  <c r="R81" i="69" s="1"/>
  <c r="R82" i="69" s="1"/>
  <c r="R83" i="69" s="1"/>
  <c r="R84" i="69" s="1"/>
  <c r="R85" i="69" s="1"/>
  <c r="R86" i="69" s="1"/>
  <c r="R87" i="69" s="1"/>
  <c r="R88" i="69" s="1"/>
  <c r="R89" i="69" s="1"/>
  <c r="R90" i="69" s="1"/>
  <c r="R13" i="69" s="1"/>
  <c r="R30" i="71"/>
  <c r="R17" i="69" l="1"/>
  <c r="R19" i="69" s="1"/>
  <c r="R21" i="69" s="1"/>
  <c r="R22" i="69" s="1"/>
  <c r="S11" i="69" s="1"/>
  <c r="S30" i="69" s="1"/>
  <c r="S96" i="69" s="1"/>
  <c r="R30" i="70"/>
  <c r="R96" i="70" s="1"/>
  <c r="R31" i="71"/>
  <c r="R97" i="71" s="1"/>
  <c r="R96" i="71"/>
  <c r="S31" i="69" l="1"/>
  <c r="S97" i="69" s="1"/>
  <c r="S98" i="69" s="1"/>
  <c r="S100" i="69" s="1"/>
  <c r="S101" i="69" s="1"/>
  <c r="S102" i="69" s="1"/>
  <c r="S103" i="69" s="1"/>
  <c r="S104" i="69" s="1"/>
  <c r="S105" i="69" s="1"/>
  <c r="S106" i="69" s="1"/>
  <c r="S107" i="69" s="1"/>
  <c r="S108" i="69" s="1"/>
  <c r="S109" i="69" s="1"/>
  <c r="S110" i="69" s="1"/>
  <c r="S111" i="69" s="1"/>
  <c r="S112" i="69" s="1"/>
  <c r="S113" i="69" s="1"/>
  <c r="S114" i="69" s="1"/>
  <c r="S115" i="69" s="1"/>
  <c r="S116" i="69" s="1"/>
  <c r="S117" i="69" s="1"/>
  <c r="S118" i="69" s="1"/>
  <c r="S119" i="69" s="1"/>
  <c r="S120" i="69" s="1"/>
  <c r="S121" i="69" s="1"/>
  <c r="S15" i="69" s="1"/>
  <c r="R98" i="71"/>
  <c r="R100" i="71" s="1"/>
  <c r="R101" i="71" s="1"/>
  <c r="R102" i="71" s="1"/>
  <c r="R103" i="71" s="1"/>
  <c r="R104" i="71" s="1"/>
  <c r="R105" i="71" s="1"/>
  <c r="R106" i="71" s="1"/>
  <c r="R107" i="71" s="1"/>
  <c r="R108" i="71" s="1"/>
  <c r="R109" i="71" s="1"/>
  <c r="R110" i="71" s="1"/>
  <c r="R111" i="71" s="1"/>
  <c r="R112" i="71" s="1"/>
  <c r="R113" i="71" s="1"/>
  <c r="R114" i="71" s="1"/>
  <c r="R115" i="71" s="1"/>
  <c r="R116" i="71" s="1"/>
  <c r="R117" i="71" s="1"/>
  <c r="R118" i="71" s="1"/>
  <c r="R119" i="71" s="1"/>
  <c r="R120" i="71" s="1"/>
  <c r="R121" i="71" s="1"/>
  <c r="R15" i="71" s="1"/>
  <c r="R31" i="70"/>
  <c r="R97" i="70" s="1"/>
  <c r="R98" i="70" s="1"/>
  <c r="R100" i="70" s="1"/>
  <c r="R101" i="70" s="1"/>
  <c r="R102" i="70" s="1"/>
  <c r="R103" i="70" s="1"/>
  <c r="R104" i="70" s="1"/>
  <c r="R105" i="70" s="1"/>
  <c r="R106" i="70" s="1"/>
  <c r="R107" i="70" s="1"/>
  <c r="R108" i="70" s="1"/>
  <c r="R109" i="70" s="1"/>
  <c r="R110" i="70" s="1"/>
  <c r="R111" i="70" s="1"/>
  <c r="R112" i="70" s="1"/>
  <c r="R113" i="70" s="1"/>
  <c r="R114" i="70" s="1"/>
  <c r="R115" i="70" s="1"/>
  <c r="R116" i="70" s="1"/>
  <c r="R117" i="70" s="1"/>
  <c r="R118" i="70" s="1"/>
  <c r="R119" i="70" s="1"/>
  <c r="R120" i="70" s="1"/>
  <c r="R121" i="70" s="1"/>
  <c r="R15" i="70" s="1"/>
  <c r="R32" i="71"/>
  <c r="R33" i="71" s="1"/>
  <c r="R35" i="71" s="1"/>
  <c r="R36" i="71" s="1"/>
  <c r="R37" i="71" s="1"/>
  <c r="R38" i="71" s="1"/>
  <c r="R39" i="71" s="1"/>
  <c r="R40" i="71" s="1"/>
  <c r="R41" i="71" s="1"/>
  <c r="R42" i="71" s="1"/>
  <c r="R43" i="71" s="1"/>
  <c r="R44" i="71" s="1"/>
  <c r="R45" i="71" s="1"/>
  <c r="R46" i="71" s="1"/>
  <c r="R47" i="71" s="1"/>
  <c r="R48" i="71" s="1"/>
  <c r="R49" i="71" s="1"/>
  <c r="R50" i="71" s="1"/>
  <c r="R51" i="71" s="1"/>
  <c r="R52" i="71" s="1"/>
  <c r="R53" i="71" s="1"/>
  <c r="R54" i="71" s="1"/>
  <c r="R55" i="71" s="1"/>
  <c r="R56" i="71" s="1"/>
  <c r="R57" i="71" s="1"/>
  <c r="R58" i="71" s="1"/>
  <c r="R59" i="71" s="1"/>
  <c r="R60" i="71" s="1"/>
  <c r="R61" i="71" s="1"/>
  <c r="R62" i="71" s="1"/>
  <c r="R63" i="71" s="1"/>
  <c r="R64" i="71" s="1"/>
  <c r="R65" i="71" s="1"/>
  <c r="R66" i="71" s="1"/>
  <c r="R67" i="71" s="1"/>
  <c r="R68" i="71" s="1"/>
  <c r="R69" i="71" s="1"/>
  <c r="R70" i="71" s="1"/>
  <c r="R71" i="71" s="1"/>
  <c r="R72" i="71" s="1"/>
  <c r="R73" i="71" s="1"/>
  <c r="R74" i="71" s="1"/>
  <c r="R75" i="71" s="1"/>
  <c r="R76" i="71" s="1"/>
  <c r="R77" i="71" s="1"/>
  <c r="R78" i="71" s="1"/>
  <c r="R79" i="71" s="1"/>
  <c r="R80" i="71" s="1"/>
  <c r="R81" i="71" s="1"/>
  <c r="R82" i="71" s="1"/>
  <c r="R83" i="71" s="1"/>
  <c r="R84" i="71" s="1"/>
  <c r="R85" i="71" s="1"/>
  <c r="R86" i="71" s="1"/>
  <c r="R87" i="71" s="1"/>
  <c r="R88" i="71" s="1"/>
  <c r="R89" i="71" s="1"/>
  <c r="R90" i="71" s="1"/>
  <c r="R13" i="71" s="1"/>
  <c r="S32" i="69"/>
  <c r="S33" i="69" s="1"/>
  <c r="S35" i="69" s="1"/>
  <c r="S36" i="69" s="1"/>
  <c r="S37" i="69" s="1"/>
  <c r="S38" i="69" s="1"/>
  <c r="S39" i="69" s="1"/>
  <c r="S40" i="69" s="1"/>
  <c r="S41" i="69" s="1"/>
  <c r="S42" i="69" s="1"/>
  <c r="S43" i="69" s="1"/>
  <c r="S44" i="69" s="1"/>
  <c r="S45" i="69" s="1"/>
  <c r="S46" i="69" s="1"/>
  <c r="S47" i="69" s="1"/>
  <c r="S48" i="69" s="1"/>
  <c r="S49" i="69" s="1"/>
  <c r="S50" i="69" s="1"/>
  <c r="S51" i="69" s="1"/>
  <c r="S52" i="69" s="1"/>
  <c r="S53" i="69" s="1"/>
  <c r="S54" i="69" s="1"/>
  <c r="S55" i="69" s="1"/>
  <c r="S56" i="69" s="1"/>
  <c r="S57" i="69" s="1"/>
  <c r="S58" i="69" s="1"/>
  <c r="S59" i="69" s="1"/>
  <c r="S60" i="69" s="1"/>
  <c r="S61" i="69" s="1"/>
  <c r="S62" i="69" s="1"/>
  <c r="S63" i="69" s="1"/>
  <c r="S64" i="69" s="1"/>
  <c r="S65" i="69" s="1"/>
  <c r="S66" i="69" s="1"/>
  <c r="S67" i="69" s="1"/>
  <c r="S68" i="69" s="1"/>
  <c r="S69" i="69" s="1"/>
  <c r="S70" i="69" s="1"/>
  <c r="S71" i="69" s="1"/>
  <c r="S72" i="69" s="1"/>
  <c r="S73" i="69" s="1"/>
  <c r="S74" i="69" s="1"/>
  <c r="S75" i="69" s="1"/>
  <c r="S76" i="69" s="1"/>
  <c r="S77" i="69" s="1"/>
  <c r="S78" i="69" s="1"/>
  <c r="S79" i="69" s="1"/>
  <c r="S80" i="69" s="1"/>
  <c r="S81" i="69" s="1"/>
  <c r="S82" i="69" s="1"/>
  <c r="S83" i="69" s="1"/>
  <c r="S84" i="69" s="1"/>
  <c r="S85" i="69" s="1"/>
  <c r="S86" i="69" s="1"/>
  <c r="S87" i="69" s="1"/>
  <c r="S88" i="69" s="1"/>
  <c r="S89" i="69" s="1"/>
  <c r="S90" i="69" s="1"/>
  <c r="S13" i="69" s="1"/>
  <c r="R32" i="70" l="1"/>
  <c r="R33" i="70" s="1"/>
  <c r="R35" i="70" s="1"/>
  <c r="R36" i="70" s="1"/>
  <c r="R37" i="70" s="1"/>
  <c r="R38" i="70" s="1"/>
  <c r="R39" i="70" s="1"/>
  <c r="R40" i="70" s="1"/>
  <c r="R41" i="70" s="1"/>
  <c r="R42" i="70" s="1"/>
  <c r="R43" i="70" s="1"/>
  <c r="R44" i="70" s="1"/>
  <c r="R45" i="70" s="1"/>
  <c r="R46" i="70" s="1"/>
  <c r="R47" i="70" s="1"/>
  <c r="R48" i="70" s="1"/>
  <c r="R49" i="70" s="1"/>
  <c r="R50" i="70" s="1"/>
  <c r="R51" i="70" s="1"/>
  <c r="R52" i="70" s="1"/>
  <c r="R53" i="70" s="1"/>
  <c r="R54" i="70" s="1"/>
  <c r="R55" i="70" s="1"/>
  <c r="R56" i="70" s="1"/>
  <c r="R57" i="70" s="1"/>
  <c r="R58" i="70" s="1"/>
  <c r="R59" i="70" s="1"/>
  <c r="R60" i="70" s="1"/>
  <c r="R61" i="70" s="1"/>
  <c r="R62" i="70" s="1"/>
  <c r="R63" i="70" s="1"/>
  <c r="R64" i="70" s="1"/>
  <c r="R65" i="70" s="1"/>
  <c r="R66" i="70" s="1"/>
  <c r="R67" i="70" s="1"/>
  <c r="R68" i="70" s="1"/>
  <c r="R69" i="70" s="1"/>
  <c r="R70" i="70" s="1"/>
  <c r="R71" i="70" s="1"/>
  <c r="R72" i="70" s="1"/>
  <c r="R73" i="70" s="1"/>
  <c r="R74" i="70" s="1"/>
  <c r="R75" i="70" s="1"/>
  <c r="R76" i="70" s="1"/>
  <c r="R77" i="70" s="1"/>
  <c r="R78" i="70" s="1"/>
  <c r="R79" i="70" s="1"/>
  <c r="R80" i="70" s="1"/>
  <c r="R81" i="70" s="1"/>
  <c r="R82" i="70" s="1"/>
  <c r="R83" i="70" s="1"/>
  <c r="R84" i="70" s="1"/>
  <c r="R85" i="70" s="1"/>
  <c r="R86" i="70" s="1"/>
  <c r="R87" i="70" s="1"/>
  <c r="R88" i="70" s="1"/>
  <c r="R89" i="70" s="1"/>
  <c r="R90" i="70" s="1"/>
  <c r="R13" i="70" s="1"/>
  <c r="R17" i="70" s="1"/>
  <c r="R19" i="70" s="1"/>
  <c r="R21" i="70" s="1"/>
  <c r="R17" i="71"/>
  <c r="R19" i="71" s="1"/>
  <c r="R21" i="71" s="1"/>
  <c r="R22" i="71" s="1"/>
  <c r="S11" i="71" s="1"/>
  <c r="S17" i="69"/>
  <c r="S19" i="69" s="1"/>
  <c r="S21" i="69" s="1"/>
  <c r="S22" i="69" s="1"/>
  <c r="T11" i="69" s="1"/>
  <c r="R22" i="70" l="1"/>
  <c r="S30" i="71"/>
  <c r="S31" i="71" s="1"/>
  <c r="S97" i="71" s="1"/>
  <c r="S11" i="70" l="1"/>
  <c r="S30" i="70" s="1"/>
  <c r="S32" i="71"/>
  <c r="S33" i="71" s="1"/>
  <c r="S35" i="71" s="1"/>
  <c r="S36" i="71" s="1"/>
  <c r="S37" i="71" s="1"/>
  <c r="S38" i="71" s="1"/>
  <c r="S39" i="71" s="1"/>
  <c r="S40" i="71" s="1"/>
  <c r="S41" i="71" s="1"/>
  <c r="S42" i="71" s="1"/>
  <c r="S43" i="71" s="1"/>
  <c r="S44" i="71" s="1"/>
  <c r="S45" i="71" s="1"/>
  <c r="S46" i="71" s="1"/>
  <c r="S47" i="71" s="1"/>
  <c r="S48" i="71" s="1"/>
  <c r="S49" i="71" s="1"/>
  <c r="S50" i="71" s="1"/>
  <c r="S51" i="71" s="1"/>
  <c r="S52" i="71" s="1"/>
  <c r="S53" i="71" s="1"/>
  <c r="S54" i="71" s="1"/>
  <c r="S55" i="71" s="1"/>
  <c r="S56" i="71" s="1"/>
  <c r="S57" i="71" s="1"/>
  <c r="S58" i="71" s="1"/>
  <c r="S59" i="71" s="1"/>
  <c r="S60" i="71" s="1"/>
  <c r="S61" i="71" s="1"/>
  <c r="S62" i="71" s="1"/>
  <c r="S63" i="71" s="1"/>
  <c r="S64" i="71" s="1"/>
  <c r="S65" i="71" s="1"/>
  <c r="S66" i="71" s="1"/>
  <c r="S67" i="71" s="1"/>
  <c r="S68" i="71" s="1"/>
  <c r="S69" i="71" s="1"/>
  <c r="S70" i="71" s="1"/>
  <c r="S71" i="71" s="1"/>
  <c r="S72" i="71" s="1"/>
  <c r="S73" i="71" s="1"/>
  <c r="S74" i="71" s="1"/>
  <c r="S75" i="71" s="1"/>
  <c r="S76" i="71" s="1"/>
  <c r="S77" i="71" s="1"/>
  <c r="S78" i="71" s="1"/>
  <c r="S79" i="71" s="1"/>
  <c r="S80" i="71" s="1"/>
  <c r="S81" i="71" s="1"/>
  <c r="S82" i="71" s="1"/>
  <c r="S83" i="71" s="1"/>
  <c r="S84" i="71" s="1"/>
  <c r="S85" i="71" s="1"/>
  <c r="S86" i="71" s="1"/>
  <c r="S87" i="71" s="1"/>
  <c r="S88" i="71" s="1"/>
  <c r="S89" i="71" s="1"/>
  <c r="S90" i="71" s="1"/>
  <c r="S13" i="71" s="1"/>
  <c r="S96" i="71"/>
  <c r="S98" i="71" s="1"/>
  <c r="S100" i="71" s="1"/>
  <c r="S101" i="71" s="1"/>
  <c r="S102" i="71" s="1"/>
  <c r="S103" i="71" s="1"/>
  <c r="S104" i="71" s="1"/>
  <c r="S105" i="71" s="1"/>
  <c r="S106" i="71" s="1"/>
  <c r="S107" i="71" s="1"/>
  <c r="S108" i="71" s="1"/>
  <c r="S109" i="71" s="1"/>
  <c r="S110" i="71" s="1"/>
  <c r="S111" i="71" s="1"/>
  <c r="S112" i="71" s="1"/>
  <c r="S113" i="71" s="1"/>
  <c r="S114" i="71" s="1"/>
  <c r="S115" i="71" s="1"/>
  <c r="S116" i="71" s="1"/>
  <c r="S117" i="71" s="1"/>
  <c r="S118" i="71" s="1"/>
  <c r="S119" i="71" s="1"/>
  <c r="S120" i="71" s="1"/>
  <c r="S121" i="71" s="1"/>
  <c r="S15" i="71" s="1"/>
  <c r="T30" i="69"/>
  <c r="S96" i="70" l="1"/>
  <c r="S31" i="70"/>
  <c r="S97" i="70" s="1"/>
  <c r="S17" i="71"/>
  <c r="S19" i="71" s="1"/>
  <c r="S21" i="71" s="1"/>
  <c r="S22" i="71" s="1"/>
  <c r="T11" i="71" s="1"/>
  <c r="T30" i="71" s="1"/>
  <c r="T31" i="69"/>
  <c r="T97" i="69" s="1"/>
  <c r="T96" i="69"/>
  <c r="S98" i="70" l="1"/>
  <c r="S100" i="70" s="1"/>
  <c r="S101" i="70" s="1"/>
  <c r="S102" i="70" s="1"/>
  <c r="S103" i="70" s="1"/>
  <c r="S104" i="70" s="1"/>
  <c r="S105" i="70" s="1"/>
  <c r="S106" i="70" s="1"/>
  <c r="S107" i="70" s="1"/>
  <c r="S108" i="70" s="1"/>
  <c r="S109" i="70" s="1"/>
  <c r="S110" i="70" s="1"/>
  <c r="S111" i="70" s="1"/>
  <c r="S112" i="70" s="1"/>
  <c r="S113" i="70" s="1"/>
  <c r="S114" i="70" s="1"/>
  <c r="S115" i="70" s="1"/>
  <c r="S116" i="70" s="1"/>
  <c r="S117" i="70" s="1"/>
  <c r="S118" i="70" s="1"/>
  <c r="S119" i="70" s="1"/>
  <c r="S120" i="70" s="1"/>
  <c r="S121" i="70" s="1"/>
  <c r="S15" i="70" s="1"/>
  <c r="S32" i="70"/>
  <c r="S33" i="70" s="1"/>
  <c r="S35" i="70" s="1"/>
  <c r="S36" i="70" s="1"/>
  <c r="S37" i="70" s="1"/>
  <c r="S38" i="70" s="1"/>
  <c r="S39" i="70" s="1"/>
  <c r="S40" i="70" s="1"/>
  <c r="S41" i="70" s="1"/>
  <c r="S42" i="70" s="1"/>
  <c r="S43" i="70" s="1"/>
  <c r="S44" i="70" s="1"/>
  <c r="S45" i="70" s="1"/>
  <c r="S46" i="70" s="1"/>
  <c r="S47" i="70" s="1"/>
  <c r="S48" i="70" s="1"/>
  <c r="S49" i="70" s="1"/>
  <c r="S50" i="70" s="1"/>
  <c r="S51" i="70" s="1"/>
  <c r="S52" i="70" s="1"/>
  <c r="S53" i="70" s="1"/>
  <c r="S54" i="70" s="1"/>
  <c r="S55" i="70" s="1"/>
  <c r="S56" i="70" s="1"/>
  <c r="S57" i="70" s="1"/>
  <c r="S58" i="70" s="1"/>
  <c r="S59" i="70" s="1"/>
  <c r="S60" i="70" s="1"/>
  <c r="S61" i="70" s="1"/>
  <c r="S62" i="70" s="1"/>
  <c r="S63" i="70" s="1"/>
  <c r="S64" i="70" s="1"/>
  <c r="S65" i="70" s="1"/>
  <c r="S66" i="70" s="1"/>
  <c r="S67" i="70" s="1"/>
  <c r="S68" i="70" s="1"/>
  <c r="S69" i="70" s="1"/>
  <c r="S70" i="70" s="1"/>
  <c r="S71" i="70" s="1"/>
  <c r="S72" i="70" s="1"/>
  <c r="S73" i="70" s="1"/>
  <c r="S74" i="70" s="1"/>
  <c r="S75" i="70" s="1"/>
  <c r="S76" i="70" s="1"/>
  <c r="S77" i="70" s="1"/>
  <c r="S78" i="70" s="1"/>
  <c r="S79" i="70" s="1"/>
  <c r="S80" i="70" s="1"/>
  <c r="S81" i="70" s="1"/>
  <c r="S82" i="70" s="1"/>
  <c r="S83" i="70" s="1"/>
  <c r="S84" i="70" s="1"/>
  <c r="S85" i="70" s="1"/>
  <c r="S86" i="70" s="1"/>
  <c r="S87" i="70" s="1"/>
  <c r="S88" i="70" s="1"/>
  <c r="S89" i="70" s="1"/>
  <c r="S90" i="70" s="1"/>
  <c r="S13" i="70" s="1"/>
  <c r="T32" i="69"/>
  <c r="T33" i="69" s="1"/>
  <c r="T35" i="69" s="1"/>
  <c r="T36" i="69" s="1"/>
  <c r="T37" i="69" s="1"/>
  <c r="T38" i="69" s="1"/>
  <c r="T39" i="69" s="1"/>
  <c r="T40" i="69" s="1"/>
  <c r="T41" i="69" s="1"/>
  <c r="T42" i="69" s="1"/>
  <c r="T43" i="69" s="1"/>
  <c r="T44" i="69" s="1"/>
  <c r="T45" i="69" s="1"/>
  <c r="T46" i="69" s="1"/>
  <c r="T47" i="69" s="1"/>
  <c r="T48" i="69" s="1"/>
  <c r="T49" i="69" s="1"/>
  <c r="T50" i="69" s="1"/>
  <c r="T51" i="69" s="1"/>
  <c r="T52" i="69" s="1"/>
  <c r="T53" i="69" s="1"/>
  <c r="T54" i="69" s="1"/>
  <c r="T55" i="69" s="1"/>
  <c r="T56" i="69" s="1"/>
  <c r="T57" i="69" s="1"/>
  <c r="T58" i="69" s="1"/>
  <c r="T59" i="69" s="1"/>
  <c r="T60" i="69" s="1"/>
  <c r="T61" i="69" s="1"/>
  <c r="T62" i="69" s="1"/>
  <c r="T63" i="69" s="1"/>
  <c r="T64" i="69" s="1"/>
  <c r="T65" i="69" s="1"/>
  <c r="T66" i="69" s="1"/>
  <c r="T67" i="69" s="1"/>
  <c r="T68" i="69" s="1"/>
  <c r="T69" i="69" s="1"/>
  <c r="T70" i="69" s="1"/>
  <c r="T71" i="69" s="1"/>
  <c r="T72" i="69" s="1"/>
  <c r="T73" i="69" s="1"/>
  <c r="T74" i="69" s="1"/>
  <c r="T75" i="69" s="1"/>
  <c r="T76" i="69" s="1"/>
  <c r="T77" i="69" s="1"/>
  <c r="T78" i="69" s="1"/>
  <c r="T79" i="69" s="1"/>
  <c r="T80" i="69" s="1"/>
  <c r="T81" i="69" s="1"/>
  <c r="T82" i="69" s="1"/>
  <c r="T83" i="69" s="1"/>
  <c r="T84" i="69" s="1"/>
  <c r="T85" i="69" s="1"/>
  <c r="T86" i="69" s="1"/>
  <c r="T87" i="69" s="1"/>
  <c r="T88" i="69" s="1"/>
  <c r="T89" i="69" s="1"/>
  <c r="T90" i="69" s="1"/>
  <c r="T13" i="69" s="1"/>
  <c r="T98" i="69"/>
  <c r="T100" i="69" s="1"/>
  <c r="T101" i="69" s="1"/>
  <c r="T102" i="69" s="1"/>
  <c r="T103" i="69" s="1"/>
  <c r="T104" i="69" s="1"/>
  <c r="T105" i="69" s="1"/>
  <c r="T106" i="69" s="1"/>
  <c r="T107" i="69" s="1"/>
  <c r="T108" i="69" s="1"/>
  <c r="T109" i="69" s="1"/>
  <c r="T110" i="69" s="1"/>
  <c r="T111" i="69" s="1"/>
  <c r="T112" i="69" s="1"/>
  <c r="T113" i="69" s="1"/>
  <c r="T114" i="69" s="1"/>
  <c r="T115" i="69" s="1"/>
  <c r="T116" i="69" s="1"/>
  <c r="T117" i="69" s="1"/>
  <c r="T118" i="69" s="1"/>
  <c r="T119" i="69" s="1"/>
  <c r="T120" i="69" s="1"/>
  <c r="T121" i="69" s="1"/>
  <c r="T15" i="69" s="1"/>
  <c r="T31" i="71"/>
  <c r="T97" i="71" s="1"/>
  <c r="T96" i="71"/>
  <c r="S17" i="70" l="1"/>
  <c r="S19" i="70" s="1"/>
  <c r="S21" i="70" s="1"/>
  <c r="S22" i="70" s="1"/>
  <c r="T11" i="70" s="1"/>
  <c r="T30" i="70" s="1"/>
  <c r="T96" i="70" s="1"/>
  <c r="T17" i="69"/>
  <c r="T19" i="69" s="1"/>
  <c r="T21" i="69" s="1"/>
  <c r="T22" i="69" s="1"/>
  <c r="U11" i="69" s="1"/>
  <c r="T32" i="71"/>
  <c r="T33" i="71" s="1"/>
  <c r="T35" i="71" s="1"/>
  <c r="T36" i="71" s="1"/>
  <c r="T37" i="71" s="1"/>
  <c r="T38" i="71" s="1"/>
  <c r="T39" i="71" s="1"/>
  <c r="T40" i="71" s="1"/>
  <c r="T41" i="71" s="1"/>
  <c r="T42" i="71" s="1"/>
  <c r="T43" i="71" s="1"/>
  <c r="T44" i="71" s="1"/>
  <c r="T45" i="71" s="1"/>
  <c r="T46" i="71" s="1"/>
  <c r="T47" i="71" s="1"/>
  <c r="T48" i="71" s="1"/>
  <c r="T49" i="71" s="1"/>
  <c r="T50" i="71" s="1"/>
  <c r="T51" i="71" s="1"/>
  <c r="T52" i="71" s="1"/>
  <c r="T53" i="71" s="1"/>
  <c r="T54" i="71" s="1"/>
  <c r="T55" i="71" s="1"/>
  <c r="T56" i="71" s="1"/>
  <c r="T57" i="71" s="1"/>
  <c r="T58" i="71" s="1"/>
  <c r="T59" i="71" s="1"/>
  <c r="T60" i="71" s="1"/>
  <c r="T61" i="71" s="1"/>
  <c r="T62" i="71" s="1"/>
  <c r="T63" i="71" s="1"/>
  <c r="T64" i="71" s="1"/>
  <c r="T65" i="71" s="1"/>
  <c r="T66" i="71" s="1"/>
  <c r="T67" i="71" s="1"/>
  <c r="T68" i="71" s="1"/>
  <c r="T69" i="71" s="1"/>
  <c r="T70" i="71" s="1"/>
  <c r="T71" i="71" s="1"/>
  <c r="T72" i="71" s="1"/>
  <c r="T73" i="71" s="1"/>
  <c r="T74" i="71" s="1"/>
  <c r="T75" i="71" s="1"/>
  <c r="T76" i="71" s="1"/>
  <c r="T77" i="71" s="1"/>
  <c r="T78" i="71" s="1"/>
  <c r="T79" i="71" s="1"/>
  <c r="T80" i="71" s="1"/>
  <c r="T81" i="71" s="1"/>
  <c r="T82" i="71" s="1"/>
  <c r="T83" i="71" s="1"/>
  <c r="T84" i="71" s="1"/>
  <c r="T85" i="71" s="1"/>
  <c r="T86" i="71" s="1"/>
  <c r="T87" i="71" s="1"/>
  <c r="T88" i="71" s="1"/>
  <c r="T89" i="71" s="1"/>
  <c r="T90" i="71" s="1"/>
  <c r="T13" i="71" s="1"/>
  <c r="T98" i="71"/>
  <c r="T100" i="71" s="1"/>
  <c r="T101" i="71" s="1"/>
  <c r="T102" i="71" s="1"/>
  <c r="T103" i="71" s="1"/>
  <c r="T104" i="71" s="1"/>
  <c r="T105" i="71" s="1"/>
  <c r="T106" i="71" s="1"/>
  <c r="T107" i="71" s="1"/>
  <c r="T108" i="71" s="1"/>
  <c r="T109" i="71" s="1"/>
  <c r="T110" i="71" s="1"/>
  <c r="T111" i="71" s="1"/>
  <c r="T112" i="71" s="1"/>
  <c r="T113" i="71" s="1"/>
  <c r="T114" i="71" s="1"/>
  <c r="T115" i="71" s="1"/>
  <c r="T116" i="71" s="1"/>
  <c r="T117" i="71" s="1"/>
  <c r="T118" i="71" s="1"/>
  <c r="T119" i="71" s="1"/>
  <c r="T120" i="71" s="1"/>
  <c r="T121" i="71" s="1"/>
  <c r="T15" i="71" s="1"/>
  <c r="T31" i="70" l="1"/>
  <c r="T97" i="70" s="1"/>
  <c r="T98" i="70" s="1"/>
  <c r="T100" i="70" s="1"/>
  <c r="T101" i="70" s="1"/>
  <c r="T102" i="70" s="1"/>
  <c r="T103" i="70" s="1"/>
  <c r="T104" i="70" s="1"/>
  <c r="T105" i="70" s="1"/>
  <c r="T106" i="70" s="1"/>
  <c r="T107" i="70" s="1"/>
  <c r="T108" i="70" s="1"/>
  <c r="T109" i="70" s="1"/>
  <c r="T110" i="70" s="1"/>
  <c r="T111" i="70" s="1"/>
  <c r="T112" i="70" s="1"/>
  <c r="T113" i="70" s="1"/>
  <c r="T114" i="70" s="1"/>
  <c r="T115" i="70" s="1"/>
  <c r="T116" i="70" s="1"/>
  <c r="T117" i="70" s="1"/>
  <c r="T118" i="70" s="1"/>
  <c r="T119" i="70" s="1"/>
  <c r="T120" i="70" s="1"/>
  <c r="T121" i="70" s="1"/>
  <c r="T15" i="70" s="1"/>
  <c r="U30" i="69"/>
  <c r="U31" i="69" s="1"/>
  <c r="T17" i="71"/>
  <c r="T19" i="71" s="1"/>
  <c r="T21" i="71" s="1"/>
  <c r="T22" i="71" s="1"/>
  <c r="U11" i="71" s="1"/>
  <c r="T32" i="70" l="1"/>
  <c r="T33" i="70" s="1"/>
  <c r="T35" i="70" s="1"/>
  <c r="T36" i="70" s="1"/>
  <c r="T37" i="70" s="1"/>
  <c r="T38" i="70" s="1"/>
  <c r="T39" i="70" s="1"/>
  <c r="T40" i="70" s="1"/>
  <c r="T41" i="70" s="1"/>
  <c r="T42" i="70" s="1"/>
  <c r="T43" i="70" s="1"/>
  <c r="T44" i="70" s="1"/>
  <c r="T45" i="70" s="1"/>
  <c r="T46" i="70" s="1"/>
  <c r="T47" i="70" s="1"/>
  <c r="T48" i="70" s="1"/>
  <c r="T49" i="70" s="1"/>
  <c r="T50" i="70" s="1"/>
  <c r="T51" i="70" s="1"/>
  <c r="T52" i="70" s="1"/>
  <c r="T53" i="70" s="1"/>
  <c r="T54" i="70" s="1"/>
  <c r="T55" i="70" s="1"/>
  <c r="T56" i="70" s="1"/>
  <c r="T57" i="70" s="1"/>
  <c r="T58" i="70" s="1"/>
  <c r="T59" i="70" s="1"/>
  <c r="T60" i="70" s="1"/>
  <c r="T61" i="70" s="1"/>
  <c r="T62" i="70" s="1"/>
  <c r="T63" i="70" s="1"/>
  <c r="T64" i="70" s="1"/>
  <c r="T65" i="70" s="1"/>
  <c r="T66" i="70" s="1"/>
  <c r="T67" i="70" s="1"/>
  <c r="T68" i="70" s="1"/>
  <c r="T69" i="70" s="1"/>
  <c r="T70" i="70" s="1"/>
  <c r="T71" i="70" s="1"/>
  <c r="T72" i="70" s="1"/>
  <c r="T73" i="70" s="1"/>
  <c r="T74" i="70" s="1"/>
  <c r="T75" i="70" s="1"/>
  <c r="T76" i="70" s="1"/>
  <c r="T77" i="70" s="1"/>
  <c r="T78" i="70" s="1"/>
  <c r="T79" i="70" s="1"/>
  <c r="T80" i="70" s="1"/>
  <c r="T81" i="70" s="1"/>
  <c r="T82" i="70" s="1"/>
  <c r="T83" i="70" s="1"/>
  <c r="T84" i="70" s="1"/>
  <c r="T85" i="70" s="1"/>
  <c r="T86" i="70" s="1"/>
  <c r="T87" i="70" s="1"/>
  <c r="T88" i="70" s="1"/>
  <c r="T89" i="70" s="1"/>
  <c r="T90" i="70" s="1"/>
  <c r="T13" i="70" s="1"/>
  <c r="T17" i="70" s="1"/>
  <c r="T19" i="70" s="1"/>
  <c r="T21" i="70" s="1"/>
  <c r="T22" i="70" s="1"/>
  <c r="U11" i="70" s="1"/>
  <c r="U96" i="69"/>
  <c r="U97" i="69"/>
  <c r="U32" i="69"/>
  <c r="U33" i="69" s="1"/>
  <c r="U35" i="69" s="1"/>
  <c r="U36" i="69" s="1"/>
  <c r="U37" i="69" s="1"/>
  <c r="U38" i="69" s="1"/>
  <c r="U39" i="69" s="1"/>
  <c r="U40" i="69" s="1"/>
  <c r="U41" i="69" s="1"/>
  <c r="U42" i="69" s="1"/>
  <c r="U43" i="69" s="1"/>
  <c r="U44" i="69" s="1"/>
  <c r="U45" i="69" s="1"/>
  <c r="U46" i="69" s="1"/>
  <c r="U47" i="69" s="1"/>
  <c r="U48" i="69" s="1"/>
  <c r="U49" i="69" s="1"/>
  <c r="U50" i="69" s="1"/>
  <c r="U51" i="69" s="1"/>
  <c r="U52" i="69" s="1"/>
  <c r="U53" i="69" s="1"/>
  <c r="U54" i="69" s="1"/>
  <c r="U55" i="69" s="1"/>
  <c r="U56" i="69" s="1"/>
  <c r="U57" i="69" s="1"/>
  <c r="U58" i="69" s="1"/>
  <c r="U59" i="69" s="1"/>
  <c r="U60" i="69" s="1"/>
  <c r="U61" i="69" s="1"/>
  <c r="U62" i="69" s="1"/>
  <c r="U63" i="69" s="1"/>
  <c r="U64" i="69" s="1"/>
  <c r="U65" i="69" s="1"/>
  <c r="U66" i="69" s="1"/>
  <c r="U67" i="69" s="1"/>
  <c r="U68" i="69" s="1"/>
  <c r="U69" i="69" s="1"/>
  <c r="U70" i="69" s="1"/>
  <c r="U71" i="69" s="1"/>
  <c r="U72" i="69" s="1"/>
  <c r="U73" i="69" s="1"/>
  <c r="U74" i="69" s="1"/>
  <c r="U75" i="69" s="1"/>
  <c r="U76" i="69" s="1"/>
  <c r="U77" i="69" s="1"/>
  <c r="U78" i="69" s="1"/>
  <c r="U79" i="69" s="1"/>
  <c r="U80" i="69" s="1"/>
  <c r="U81" i="69" s="1"/>
  <c r="U82" i="69" s="1"/>
  <c r="U83" i="69" s="1"/>
  <c r="U84" i="69" s="1"/>
  <c r="U85" i="69" s="1"/>
  <c r="U86" i="69" s="1"/>
  <c r="U87" i="69" s="1"/>
  <c r="U88" i="69" s="1"/>
  <c r="U89" i="69" s="1"/>
  <c r="U90" i="69" s="1"/>
  <c r="U13" i="69" s="1"/>
  <c r="U30" i="71"/>
  <c r="U98" i="69" l="1"/>
  <c r="U100" i="69" s="1"/>
  <c r="U101" i="69" s="1"/>
  <c r="U102" i="69" s="1"/>
  <c r="U103" i="69" s="1"/>
  <c r="U104" i="69" s="1"/>
  <c r="U105" i="69" s="1"/>
  <c r="U106" i="69" s="1"/>
  <c r="U107" i="69" s="1"/>
  <c r="U108" i="69" s="1"/>
  <c r="U109" i="69" s="1"/>
  <c r="U110" i="69" s="1"/>
  <c r="U111" i="69" s="1"/>
  <c r="U112" i="69" s="1"/>
  <c r="U113" i="69" s="1"/>
  <c r="U114" i="69" s="1"/>
  <c r="U115" i="69" s="1"/>
  <c r="U116" i="69" s="1"/>
  <c r="U117" i="69" s="1"/>
  <c r="U118" i="69" s="1"/>
  <c r="U119" i="69" s="1"/>
  <c r="U120" i="69" s="1"/>
  <c r="U121" i="69" s="1"/>
  <c r="U15" i="69" s="1"/>
  <c r="U17" i="69" s="1"/>
  <c r="U30" i="70"/>
  <c r="U31" i="71"/>
  <c r="U97" i="71" s="1"/>
  <c r="U96" i="71"/>
  <c r="U19" i="69" l="1"/>
  <c r="U21" i="69" s="1"/>
  <c r="U22" i="69" s="1"/>
  <c r="B15" i="3"/>
  <c r="U96" i="70"/>
  <c r="U31" i="70"/>
  <c r="U97" i="70" s="1"/>
  <c r="U98" i="71"/>
  <c r="U100" i="71" s="1"/>
  <c r="U101" i="71" s="1"/>
  <c r="U102" i="71" s="1"/>
  <c r="U103" i="71" s="1"/>
  <c r="U104" i="71" s="1"/>
  <c r="U105" i="71" s="1"/>
  <c r="U106" i="71" s="1"/>
  <c r="U107" i="71" s="1"/>
  <c r="U108" i="71" s="1"/>
  <c r="U109" i="71" s="1"/>
  <c r="U110" i="71" s="1"/>
  <c r="U111" i="71" s="1"/>
  <c r="U112" i="71" s="1"/>
  <c r="U113" i="71" s="1"/>
  <c r="U114" i="71" s="1"/>
  <c r="U115" i="71" s="1"/>
  <c r="U116" i="71" s="1"/>
  <c r="U117" i="71" s="1"/>
  <c r="U118" i="71" s="1"/>
  <c r="U119" i="71" s="1"/>
  <c r="U120" i="71" s="1"/>
  <c r="U121" i="71" s="1"/>
  <c r="U15" i="71" s="1"/>
  <c r="U32" i="71"/>
  <c r="U33" i="71" s="1"/>
  <c r="U35" i="71" s="1"/>
  <c r="U36" i="71" s="1"/>
  <c r="U37" i="71" s="1"/>
  <c r="U38" i="71" s="1"/>
  <c r="U39" i="71" s="1"/>
  <c r="U40" i="71" s="1"/>
  <c r="U41" i="71" s="1"/>
  <c r="U42" i="71" s="1"/>
  <c r="U43" i="71" s="1"/>
  <c r="U44" i="71" s="1"/>
  <c r="U45" i="71" s="1"/>
  <c r="U46" i="71" s="1"/>
  <c r="U47" i="71" s="1"/>
  <c r="U48" i="71" s="1"/>
  <c r="U49" i="71" s="1"/>
  <c r="U50" i="71" s="1"/>
  <c r="U51" i="71" s="1"/>
  <c r="U52" i="71" s="1"/>
  <c r="U53" i="71" s="1"/>
  <c r="U54" i="71" s="1"/>
  <c r="U55" i="71" s="1"/>
  <c r="U56" i="71" s="1"/>
  <c r="U57" i="71" s="1"/>
  <c r="U58" i="71" s="1"/>
  <c r="U59" i="71" s="1"/>
  <c r="U60" i="71" s="1"/>
  <c r="U61" i="71" s="1"/>
  <c r="U62" i="71" s="1"/>
  <c r="U63" i="71" s="1"/>
  <c r="U64" i="71" s="1"/>
  <c r="U65" i="71" s="1"/>
  <c r="U66" i="71" s="1"/>
  <c r="U67" i="71" s="1"/>
  <c r="U68" i="71" s="1"/>
  <c r="U69" i="71" s="1"/>
  <c r="U70" i="71" s="1"/>
  <c r="U71" i="71" s="1"/>
  <c r="U72" i="71" s="1"/>
  <c r="U73" i="71" s="1"/>
  <c r="U74" i="71" s="1"/>
  <c r="U75" i="71" s="1"/>
  <c r="U76" i="71" s="1"/>
  <c r="U77" i="71" s="1"/>
  <c r="U78" i="71" s="1"/>
  <c r="U79" i="71" s="1"/>
  <c r="U80" i="71" s="1"/>
  <c r="U81" i="71" s="1"/>
  <c r="U82" i="71" s="1"/>
  <c r="U83" i="71" s="1"/>
  <c r="U84" i="71" s="1"/>
  <c r="U85" i="71" s="1"/>
  <c r="U86" i="71" s="1"/>
  <c r="U87" i="71" s="1"/>
  <c r="U88" i="71" s="1"/>
  <c r="U89" i="71" s="1"/>
  <c r="U90" i="71" s="1"/>
  <c r="U13" i="71" s="1"/>
  <c r="U32" i="70" l="1"/>
  <c r="U33" i="70" s="1"/>
  <c r="U35" i="70" s="1"/>
  <c r="U36" i="70" s="1"/>
  <c r="U37" i="70" s="1"/>
  <c r="U38" i="70" s="1"/>
  <c r="U39" i="70" s="1"/>
  <c r="U40" i="70" s="1"/>
  <c r="U41" i="70" s="1"/>
  <c r="U42" i="70" s="1"/>
  <c r="U43" i="70" s="1"/>
  <c r="U44" i="70" s="1"/>
  <c r="U45" i="70" s="1"/>
  <c r="U46" i="70" s="1"/>
  <c r="U47" i="70" s="1"/>
  <c r="U48" i="70" s="1"/>
  <c r="U49" i="70" s="1"/>
  <c r="U50" i="70" s="1"/>
  <c r="U51" i="70" s="1"/>
  <c r="U52" i="70" s="1"/>
  <c r="U53" i="70" s="1"/>
  <c r="U54" i="70" s="1"/>
  <c r="U55" i="70" s="1"/>
  <c r="U56" i="70" s="1"/>
  <c r="U57" i="70" s="1"/>
  <c r="U58" i="70" s="1"/>
  <c r="U59" i="70" s="1"/>
  <c r="U60" i="70" s="1"/>
  <c r="U61" i="70" s="1"/>
  <c r="U62" i="70" s="1"/>
  <c r="U63" i="70" s="1"/>
  <c r="U64" i="70" s="1"/>
  <c r="U65" i="70" s="1"/>
  <c r="U66" i="70" s="1"/>
  <c r="U67" i="70" s="1"/>
  <c r="U68" i="70" s="1"/>
  <c r="U69" i="70" s="1"/>
  <c r="U70" i="70" s="1"/>
  <c r="U71" i="70" s="1"/>
  <c r="U72" i="70" s="1"/>
  <c r="U73" i="70" s="1"/>
  <c r="U74" i="70" s="1"/>
  <c r="U75" i="70" s="1"/>
  <c r="U76" i="70" s="1"/>
  <c r="U77" i="70" s="1"/>
  <c r="U78" i="70" s="1"/>
  <c r="U79" i="70" s="1"/>
  <c r="U80" i="70" s="1"/>
  <c r="U81" i="70" s="1"/>
  <c r="U82" i="70" s="1"/>
  <c r="U83" i="70" s="1"/>
  <c r="U84" i="70" s="1"/>
  <c r="U85" i="70" s="1"/>
  <c r="U86" i="70" s="1"/>
  <c r="U87" i="70" s="1"/>
  <c r="U88" i="70" s="1"/>
  <c r="U89" i="70" s="1"/>
  <c r="U90" i="70" s="1"/>
  <c r="U13" i="70" s="1"/>
  <c r="U98" i="70"/>
  <c r="U100" i="70" s="1"/>
  <c r="U101" i="70" s="1"/>
  <c r="U102" i="70" s="1"/>
  <c r="U103" i="70" s="1"/>
  <c r="U104" i="70" s="1"/>
  <c r="U105" i="70" s="1"/>
  <c r="U106" i="70" s="1"/>
  <c r="U107" i="70" s="1"/>
  <c r="U108" i="70" s="1"/>
  <c r="U109" i="70" s="1"/>
  <c r="U110" i="70" s="1"/>
  <c r="U111" i="70" s="1"/>
  <c r="U112" i="70" s="1"/>
  <c r="U113" i="70" s="1"/>
  <c r="U114" i="70" s="1"/>
  <c r="U115" i="70" s="1"/>
  <c r="U116" i="70" s="1"/>
  <c r="U117" i="70" s="1"/>
  <c r="U118" i="70" s="1"/>
  <c r="U119" i="70" s="1"/>
  <c r="U120" i="70" s="1"/>
  <c r="U121" i="70" s="1"/>
  <c r="U15" i="70" s="1"/>
  <c r="U17" i="71"/>
  <c r="U19" i="71" s="1"/>
  <c r="U21" i="71" s="1"/>
  <c r="U22" i="71" s="1"/>
  <c r="U17" i="70" l="1"/>
  <c r="U19" i="70" s="1"/>
  <c r="U21" i="70" s="1"/>
  <c r="U22" i="70" s="1"/>
  <c r="B16" i="3"/>
  <c r="B14" i="3" l="1"/>
  <c r="F17" i="3" s="1"/>
  <c r="A19" i="3" s="1"/>
  <c r="B2" i="58" s="1"/>
  <c r="C4" i="58" l="1"/>
  <c r="C5" i="58" s="1"/>
  <c r="C11" i="58" s="1"/>
  <c r="B27" i="58"/>
  <c r="C29" i="58" s="1"/>
  <c r="C30" i="58" s="1"/>
  <c r="C96" i="58" s="1"/>
  <c r="A18" i="3"/>
  <c r="B2" i="57" s="1"/>
  <c r="C31" i="58" l="1"/>
  <c r="C97" i="58" s="1"/>
  <c r="C98" i="58" s="1"/>
  <c r="C100" i="58" s="1"/>
  <c r="C101" i="58" s="1"/>
  <c r="C102" i="58" s="1"/>
  <c r="C103" i="58" s="1"/>
  <c r="C104" i="58" s="1"/>
  <c r="C105" i="58" s="1"/>
  <c r="C106" i="58" s="1"/>
  <c r="C107" i="58" s="1"/>
  <c r="C108" i="58" s="1"/>
  <c r="C109" i="58" s="1"/>
  <c r="C110" i="58" s="1"/>
  <c r="C111" i="58" s="1"/>
  <c r="C112" i="58" s="1"/>
  <c r="C113" i="58" s="1"/>
  <c r="C114" i="58" s="1"/>
  <c r="C115" i="58" s="1"/>
  <c r="C116" i="58" s="1"/>
  <c r="C117" i="58" s="1"/>
  <c r="C118" i="58" s="1"/>
  <c r="C119" i="58" s="1"/>
  <c r="C120" i="58" s="1"/>
  <c r="C121" i="58" s="1"/>
  <c r="C15" i="58" s="1"/>
  <c r="C4" i="57"/>
  <c r="C5" i="57" s="1"/>
  <c r="C11" i="57" s="1"/>
  <c r="B27" i="57"/>
  <c r="C29" i="57" s="1"/>
  <c r="C30" i="57" s="1"/>
  <c r="C32" i="58" l="1"/>
  <c r="C33" i="58" s="1"/>
  <c r="C35" i="58" s="1"/>
  <c r="C36" i="58" s="1"/>
  <c r="C37" i="58" s="1"/>
  <c r="C38" i="58" s="1"/>
  <c r="C39" i="58" s="1"/>
  <c r="C40" i="58" s="1"/>
  <c r="C41" i="58" s="1"/>
  <c r="C42" i="58" s="1"/>
  <c r="C43" i="58" s="1"/>
  <c r="C44" i="58" s="1"/>
  <c r="C45" i="58" s="1"/>
  <c r="C46" i="58" s="1"/>
  <c r="C47" i="58" s="1"/>
  <c r="C48" i="58" s="1"/>
  <c r="C49" i="58" s="1"/>
  <c r="C50" i="58" s="1"/>
  <c r="C51" i="58" s="1"/>
  <c r="C52" i="58" s="1"/>
  <c r="C53" i="58" s="1"/>
  <c r="C54" i="58" s="1"/>
  <c r="C55" i="58" s="1"/>
  <c r="C56" i="58" s="1"/>
  <c r="C57" i="58" s="1"/>
  <c r="C58" i="58" s="1"/>
  <c r="C59" i="58" s="1"/>
  <c r="C60" i="58" s="1"/>
  <c r="C61" i="58" s="1"/>
  <c r="C62" i="58" s="1"/>
  <c r="C63" i="58" s="1"/>
  <c r="C64" i="58" s="1"/>
  <c r="C65" i="58" s="1"/>
  <c r="C66" i="58" s="1"/>
  <c r="C67" i="58" s="1"/>
  <c r="C68" i="58" s="1"/>
  <c r="C69" i="58" s="1"/>
  <c r="C70" i="58" s="1"/>
  <c r="C71" i="58" s="1"/>
  <c r="C72" i="58" s="1"/>
  <c r="C73" i="58" s="1"/>
  <c r="C74" i="58" s="1"/>
  <c r="C75" i="58" s="1"/>
  <c r="C76" i="58" s="1"/>
  <c r="C77" i="58" s="1"/>
  <c r="C78" i="58" s="1"/>
  <c r="C79" i="58" s="1"/>
  <c r="C80" i="58" s="1"/>
  <c r="C81" i="58" s="1"/>
  <c r="C82" i="58" s="1"/>
  <c r="C83" i="58" s="1"/>
  <c r="C84" i="58" s="1"/>
  <c r="C85" i="58" s="1"/>
  <c r="C86" i="58" s="1"/>
  <c r="C87" i="58" s="1"/>
  <c r="C88" i="58" s="1"/>
  <c r="C89" i="58" s="1"/>
  <c r="C90" i="58" s="1"/>
  <c r="C13" i="58" s="1"/>
  <c r="C17" i="58" s="1"/>
  <c r="C19" i="58" s="1"/>
  <c r="C21" i="58" s="1"/>
  <c r="C22" i="58" s="1"/>
  <c r="D11" i="58" s="1"/>
  <c r="C31" i="57"/>
  <c r="C96" i="57"/>
  <c r="C97" i="57" l="1"/>
  <c r="C98" i="57" s="1"/>
  <c r="C100" i="57" s="1"/>
  <c r="C101" i="57" s="1"/>
  <c r="C102" i="57" s="1"/>
  <c r="C103" i="57" s="1"/>
  <c r="C104" i="57" s="1"/>
  <c r="C105" i="57" s="1"/>
  <c r="C106" i="57" s="1"/>
  <c r="C107" i="57" s="1"/>
  <c r="C108" i="57" s="1"/>
  <c r="C109" i="57" s="1"/>
  <c r="C110" i="57" s="1"/>
  <c r="C111" i="57" s="1"/>
  <c r="C112" i="57" s="1"/>
  <c r="C113" i="57" s="1"/>
  <c r="C114" i="57" s="1"/>
  <c r="C115" i="57" s="1"/>
  <c r="C116" i="57" s="1"/>
  <c r="C117" i="57" s="1"/>
  <c r="C118" i="57" s="1"/>
  <c r="C119" i="57" s="1"/>
  <c r="C120" i="57" s="1"/>
  <c r="C121" i="57" s="1"/>
  <c r="C15" i="57" s="1"/>
  <c r="C32" i="57"/>
  <c r="C33" i="57" s="1"/>
  <c r="C35" i="57" s="1"/>
  <c r="C36" i="57" s="1"/>
  <c r="C37" i="57" s="1"/>
  <c r="C38" i="57" s="1"/>
  <c r="C39" i="57" s="1"/>
  <c r="C40" i="57" s="1"/>
  <c r="C41" i="57" s="1"/>
  <c r="C42" i="57" s="1"/>
  <c r="C43" i="57" s="1"/>
  <c r="C44" i="57" s="1"/>
  <c r="C45" i="57" s="1"/>
  <c r="C46" i="57" s="1"/>
  <c r="C47" i="57" s="1"/>
  <c r="C48" i="57" s="1"/>
  <c r="C49" i="57" s="1"/>
  <c r="C50" i="57" s="1"/>
  <c r="C51" i="57" s="1"/>
  <c r="C52" i="57" s="1"/>
  <c r="C53" i="57" s="1"/>
  <c r="C54" i="57" s="1"/>
  <c r="C55" i="57" s="1"/>
  <c r="C56" i="57" s="1"/>
  <c r="C57" i="57" s="1"/>
  <c r="C58" i="57" s="1"/>
  <c r="C59" i="57" s="1"/>
  <c r="C60" i="57" s="1"/>
  <c r="C61" i="57" s="1"/>
  <c r="C62" i="57" s="1"/>
  <c r="C63" i="57" s="1"/>
  <c r="C64" i="57" s="1"/>
  <c r="C65" i="57" s="1"/>
  <c r="C66" i="57" s="1"/>
  <c r="C67" i="57" s="1"/>
  <c r="C68" i="57" s="1"/>
  <c r="C69" i="57" s="1"/>
  <c r="C70" i="57" s="1"/>
  <c r="C71" i="57" s="1"/>
  <c r="C72" i="57" s="1"/>
  <c r="C73" i="57" s="1"/>
  <c r="C74" i="57" s="1"/>
  <c r="C75" i="57" s="1"/>
  <c r="C76" i="57" s="1"/>
  <c r="C77" i="57" s="1"/>
  <c r="C78" i="57" s="1"/>
  <c r="C79" i="57" s="1"/>
  <c r="C80" i="57" s="1"/>
  <c r="C81" i="57" s="1"/>
  <c r="C82" i="57" s="1"/>
  <c r="C83" i="57" s="1"/>
  <c r="C84" i="57" s="1"/>
  <c r="C85" i="57" s="1"/>
  <c r="C86" i="57" s="1"/>
  <c r="C87" i="57" s="1"/>
  <c r="C88" i="57" s="1"/>
  <c r="C89" i="57" s="1"/>
  <c r="C90" i="57" s="1"/>
  <c r="C13" i="57" s="1"/>
  <c r="D30" i="58"/>
  <c r="C17" i="57" l="1"/>
  <c r="C19" i="57" s="1"/>
  <c r="C21" i="57" s="1"/>
  <c r="C22" i="57" s="1"/>
  <c r="D11" i="57" s="1"/>
  <c r="D31" i="58"/>
  <c r="D97" i="58" s="1"/>
  <c r="D96" i="58"/>
  <c r="D32" i="58" l="1"/>
  <c r="D33" i="58" s="1"/>
  <c r="D35" i="58" s="1"/>
  <c r="D36" i="58" s="1"/>
  <c r="D37" i="58" s="1"/>
  <c r="D38" i="58" s="1"/>
  <c r="D39" i="58" s="1"/>
  <c r="D40" i="58" s="1"/>
  <c r="D41" i="58" s="1"/>
  <c r="D42" i="58" s="1"/>
  <c r="D43" i="58" s="1"/>
  <c r="D44" i="58" s="1"/>
  <c r="D45" i="58" s="1"/>
  <c r="D46" i="58" s="1"/>
  <c r="D47" i="58" s="1"/>
  <c r="D48" i="58" s="1"/>
  <c r="D49" i="58" s="1"/>
  <c r="D50" i="58" s="1"/>
  <c r="D51" i="58" s="1"/>
  <c r="D52" i="58" s="1"/>
  <c r="D53" i="58" s="1"/>
  <c r="D54" i="58" s="1"/>
  <c r="D55" i="58" s="1"/>
  <c r="D56" i="58" s="1"/>
  <c r="D57" i="58" s="1"/>
  <c r="D58" i="58" s="1"/>
  <c r="D59" i="58" s="1"/>
  <c r="D60" i="58" s="1"/>
  <c r="D61" i="58" s="1"/>
  <c r="D62" i="58" s="1"/>
  <c r="D63" i="58" s="1"/>
  <c r="D64" i="58" s="1"/>
  <c r="D65" i="58" s="1"/>
  <c r="D66" i="58" s="1"/>
  <c r="D67" i="58" s="1"/>
  <c r="D68" i="58" s="1"/>
  <c r="D69" i="58" s="1"/>
  <c r="D70" i="58" s="1"/>
  <c r="D71" i="58" s="1"/>
  <c r="D72" i="58" s="1"/>
  <c r="D73" i="58" s="1"/>
  <c r="D74" i="58" s="1"/>
  <c r="D75" i="58" s="1"/>
  <c r="D76" i="58" s="1"/>
  <c r="D77" i="58" s="1"/>
  <c r="D78" i="58" s="1"/>
  <c r="D79" i="58" s="1"/>
  <c r="D80" i="58" s="1"/>
  <c r="D81" i="58" s="1"/>
  <c r="D82" i="58" s="1"/>
  <c r="D83" i="58" s="1"/>
  <c r="D84" i="58" s="1"/>
  <c r="D85" i="58" s="1"/>
  <c r="D86" i="58" s="1"/>
  <c r="D87" i="58" s="1"/>
  <c r="D88" i="58" s="1"/>
  <c r="D89" i="58" s="1"/>
  <c r="D90" i="58" s="1"/>
  <c r="D13" i="58" s="1"/>
  <c r="D98" i="58"/>
  <c r="D100" i="58" s="1"/>
  <c r="D101" i="58" s="1"/>
  <c r="D102" i="58" s="1"/>
  <c r="D103" i="58" s="1"/>
  <c r="D104" i="58" s="1"/>
  <c r="D105" i="58" s="1"/>
  <c r="D106" i="58" s="1"/>
  <c r="D107" i="58" s="1"/>
  <c r="D108" i="58" s="1"/>
  <c r="D109" i="58" s="1"/>
  <c r="D110" i="58" s="1"/>
  <c r="D111" i="58" s="1"/>
  <c r="D112" i="58" s="1"/>
  <c r="D113" i="58" s="1"/>
  <c r="D114" i="58" s="1"/>
  <c r="D115" i="58" s="1"/>
  <c r="D116" i="58" s="1"/>
  <c r="D117" i="58" s="1"/>
  <c r="D118" i="58" s="1"/>
  <c r="D119" i="58" s="1"/>
  <c r="D120" i="58" s="1"/>
  <c r="D121" i="58" s="1"/>
  <c r="D15" i="58" s="1"/>
  <c r="D30" i="57" l="1"/>
  <c r="D17" i="58"/>
  <c r="D19" i="58" s="1"/>
  <c r="D21" i="58" s="1"/>
  <c r="D22" i="58" s="1"/>
  <c r="E11" i="58" s="1"/>
  <c r="D31" i="57" l="1"/>
  <c r="D97" i="57" s="1"/>
  <c r="D96" i="57"/>
  <c r="D98" i="57" l="1"/>
  <c r="D100" i="57" s="1"/>
  <c r="D101" i="57" s="1"/>
  <c r="D102" i="57" s="1"/>
  <c r="D103" i="57" s="1"/>
  <c r="D104" i="57" s="1"/>
  <c r="D105" i="57" s="1"/>
  <c r="D106" i="57" s="1"/>
  <c r="D107" i="57" s="1"/>
  <c r="D108" i="57" s="1"/>
  <c r="D109" i="57" s="1"/>
  <c r="D110" i="57" s="1"/>
  <c r="D111" i="57" s="1"/>
  <c r="D112" i="57" s="1"/>
  <c r="D113" i="57" s="1"/>
  <c r="D114" i="57" s="1"/>
  <c r="D115" i="57" s="1"/>
  <c r="D116" i="57" s="1"/>
  <c r="D117" i="57" s="1"/>
  <c r="D118" i="57" s="1"/>
  <c r="D119" i="57" s="1"/>
  <c r="D120" i="57" s="1"/>
  <c r="D121" i="57" s="1"/>
  <c r="D15" i="57" s="1"/>
  <c r="D32" i="57"/>
  <c r="D33" i="57" s="1"/>
  <c r="D35" i="57" s="1"/>
  <c r="D36" i="57" s="1"/>
  <c r="D37" i="57" s="1"/>
  <c r="D38" i="57" s="1"/>
  <c r="D39" i="57" s="1"/>
  <c r="D40" i="57" s="1"/>
  <c r="D41" i="57" s="1"/>
  <c r="D42" i="57" s="1"/>
  <c r="D43" i="57" s="1"/>
  <c r="D44" i="57" s="1"/>
  <c r="D45" i="57" s="1"/>
  <c r="D46" i="57" s="1"/>
  <c r="D47" i="57" s="1"/>
  <c r="D48" i="57" s="1"/>
  <c r="D49" i="57" s="1"/>
  <c r="D50" i="57" s="1"/>
  <c r="D51" i="57" s="1"/>
  <c r="D52" i="57" s="1"/>
  <c r="D53" i="57" s="1"/>
  <c r="D54" i="57" s="1"/>
  <c r="D55" i="57" s="1"/>
  <c r="D56" i="57" s="1"/>
  <c r="D57" i="57" s="1"/>
  <c r="D58" i="57" s="1"/>
  <c r="D59" i="57" s="1"/>
  <c r="D60" i="57" s="1"/>
  <c r="D61" i="57" s="1"/>
  <c r="D62" i="57" s="1"/>
  <c r="D63" i="57" s="1"/>
  <c r="D64" i="57" s="1"/>
  <c r="D65" i="57" s="1"/>
  <c r="D66" i="57" s="1"/>
  <c r="D67" i="57" s="1"/>
  <c r="D68" i="57" s="1"/>
  <c r="D69" i="57" s="1"/>
  <c r="D70" i="57" s="1"/>
  <c r="D71" i="57" s="1"/>
  <c r="D72" i="57" s="1"/>
  <c r="D73" i="57" s="1"/>
  <c r="D74" i="57" s="1"/>
  <c r="D75" i="57" s="1"/>
  <c r="D76" i="57" s="1"/>
  <c r="D77" i="57" s="1"/>
  <c r="D78" i="57" s="1"/>
  <c r="D79" i="57" s="1"/>
  <c r="D80" i="57" s="1"/>
  <c r="D81" i="57" s="1"/>
  <c r="D82" i="57" s="1"/>
  <c r="D83" i="57" s="1"/>
  <c r="D84" i="57" s="1"/>
  <c r="D85" i="57" s="1"/>
  <c r="D86" i="57" s="1"/>
  <c r="D87" i="57" s="1"/>
  <c r="D88" i="57" s="1"/>
  <c r="D89" i="57" s="1"/>
  <c r="D90" i="57" s="1"/>
  <c r="D13" i="57" s="1"/>
  <c r="E30" i="58"/>
  <c r="D17" i="57" l="1"/>
  <c r="D19" i="57" s="1"/>
  <c r="D21" i="57" s="1"/>
  <c r="D22" i="57" s="1"/>
  <c r="E11" i="57" s="1"/>
  <c r="E30" i="57" s="1"/>
  <c r="E96" i="57" s="1"/>
  <c r="E96" i="58"/>
  <c r="E31" i="58"/>
  <c r="E97" i="58" s="1"/>
  <c r="E98" i="58" l="1"/>
  <c r="E100" i="58" s="1"/>
  <c r="E101" i="58" s="1"/>
  <c r="E102" i="58" s="1"/>
  <c r="E103" i="58" s="1"/>
  <c r="E104" i="58" s="1"/>
  <c r="E105" i="58" s="1"/>
  <c r="E106" i="58" s="1"/>
  <c r="E107" i="58" s="1"/>
  <c r="E108" i="58" s="1"/>
  <c r="E109" i="58" s="1"/>
  <c r="E110" i="58" s="1"/>
  <c r="E111" i="58" s="1"/>
  <c r="E112" i="58" s="1"/>
  <c r="E113" i="58" s="1"/>
  <c r="E114" i="58" s="1"/>
  <c r="E115" i="58" s="1"/>
  <c r="E116" i="58" s="1"/>
  <c r="E117" i="58" s="1"/>
  <c r="E118" i="58" s="1"/>
  <c r="E119" i="58" s="1"/>
  <c r="E120" i="58" s="1"/>
  <c r="E121" i="58" s="1"/>
  <c r="E15" i="58" s="1"/>
  <c r="E32" i="58"/>
  <c r="E33" i="58" s="1"/>
  <c r="E35" i="58" s="1"/>
  <c r="E36" i="58" s="1"/>
  <c r="E37" i="58" s="1"/>
  <c r="E38" i="58" s="1"/>
  <c r="E39" i="58" s="1"/>
  <c r="E40" i="58" s="1"/>
  <c r="E41" i="58" s="1"/>
  <c r="E42" i="58" s="1"/>
  <c r="E43" i="58" s="1"/>
  <c r="E44" i="58" s="1"/>
  <c r="E45" i="58" s="1"/>
  <c r="E46" i="58" s="1"/>
  <c r="E47" i="58" s="1"/>
  <c r="E48" i="58" s="1"/>
  <c r="E49" i="58" s="1"/>
  <c r="E50" i="58" s="1"/>
  <c r="E51" i="58" s="1"/>
  <c r="E52" i="58" s="1"/>
  <c r="E53" i="58" s="1"/>
  <c r="E54" i="58" s="1"/>
  <c r="E55" i="58" s="1"/>
  <c r="E56" i="58" s="1"/>
  <c r="E57" i="58" s="1"/>
  <c r="E58" i="58" s="1"/>
  <c r="E59" i="58" s="1"/>
  <c r="E60" i="58" s="1"/>
  <c r="E61" i="58" s="1"/>
  <c r="E62" i="58" s="1"/>
  <c r="E63" i="58" s="1"/>
  <c r="E64" i="58" s="1"/>
  <c r="E65" i="58" s="1"/>
  <c r="E66" i="58" s="1"/>
  <c r="E67" i="58" s="1"/>
  <c r="E68" i="58" s="1"/>
  <c r="E69" i="58" s="1"/>
  <c r="E70" i="58" s="1"/>
  <c r="E71" i="58" s="1"/>
  <c r="E72" i="58" s="1"/>
  <c r="E73" i="58" s="1"/>
  <c r="E74" i="58" s="1"/>
  <c r="E75" i="58" s="1"/>
  <c r="E76" i="58" s="1"/>
  <c r="E77" i="58" s="1"/>
  <c r="E78" i="58" s="1"/>
  <c r="E79" i="58" s="1"/>
  <c r="E80" i="58" s="1"/>
  <c r="E81" i="58" s="1"/>
  <c r="E82" i="58" s="1"/>
  <c r="E83" i="58" s="1"/>
  <c r="E84" i="58" s="1"/>
  <c r="E85" i="58" s="1"/>
  <c r="E86" i="58" s="1"/>
  <c r="E87" i="58" s="1"/>
  <c r="E88" i="58" s="1"/>
  <c r="E89" i="58" s="1"/>
  <c r="E90" i="58" s="1"/>
  <c r="E13" i="58" s="1"/>
  <c r="E31" i="57"/>
  <c r="E97" i="57" s="1"/>
  <c r="E98" i="57" s="1"/>
  <c r="E100" i="57" s="1"/>
  <c r="E101" i="57" s="1"/>
  <c r="E102" i="57" s="1"/>
  <c r="E103" i="57" s="1"/>
  <c r="E104" i="57" s="1"/>
  <c r="E105" i="57" s="1"/>
  <c r="E106" i="57" s="1"/>
  <c r="E107" i="57" s="1"/>
  <c r="E108" i="57" s="1"/>
  <c r="E109" i="57" s="1"/>
  <c r="E110" i="57" s="1"/>
  <c r="E111" i="57" s="1"/>
  <c r="E112" i="57" s="1"/>
  <c r="E113" i="57" s="1"/>
  <c r="E114" i="57" s="1"/>
  <c r="E115" i="57" s="1"/>
  <c r="E116" i="57" s="1"/>
  <c r="E117" i="57" s="1"/>
  <c r="E118" i="57" s="1"/>
  <c r="E119" i="57" s="1"/>
  <c r="E120" i="57" s="1"/>
  <c r="E121" i="57" s="1"/>
  <c r="E15" i="57" s="1"/>
  <c r="E17" i="58" l="1"/>
  <c r="E19" i="58" s="1"/>
  <c r="E21" i="58" s="1"/>
  <c r="E22" i="58" s="1"/>
  <c r="F11" i="58" s="1"/>
  <c r="E32" i="57"/>
  <c r="E33" i="57" s="1"/>
  <c r="E35" i="57" s="1"/>
  <c r="E36" i="57" s="1"/>
  <c r="E37" i="57" s="1"/>
  <c r="E38" i="57" s="1"/>
  <c r="E39" i="57" s="1"/>
  <c r="E40" i="57" s="1"/>
  <c r="E41" i="57" s="1"/>
  <c r="E42" i="57" s="1"/>
  <c r="E43" i="57" s="1"/>
  <c r="E44" i="57" s="1"/>
  <c r="E45" i="57" s="1"/>
  <c r="E46" i="57" s="1"/>
  <c r="E47" i="57" s="1"/>
  <c r="E48" i="57" s="1"/>
  <c r="E49" i="57" s="1"/>
  <c r="E50" i="57" s="1"/>
  <c r="E51" i="57" s="1"/>
  <c r="E52" i="57" s="1"/>
  <c r="E53" i="57" s="1"/>
  <c r="E54" i="57" s="1"/>
  <c r="E55" i="57" s="1"/>
  <c r="E56" i="57" s="1"/>
  <c r="E57" i="57" s="1"/>
  <c r="E58" i="57" s="1"/>
  <c r="E59" i="57" s="1"/>
  <c r="E60" i="57" s="1"/>
  <c r="E61" i="57" s="1"/>
  <c r="E62" i="57" s="1"/>
  <c r="E63" i="57" s="1"/>
  <c r="E64" i="57" s="1"/>
  <c r="E65" i="57" s="1"/>
  <c r="E66" i="57" s="1"/>
  <c r="E67" i="57" s="1"/>
  <c r="E68" i="57" s="1"/>
  <c r="E69" i="57" s="1"/>
  <c r="E70" i="57" s="1"/>
  <c r="E71" i="57" s="1"/>
  <c r="E72" i="57" s="1"/>
  <c r="E73" i="57" s="1"/>
  <c r="E74" i="57" s="1"/>
  <c r="E75" i="57" s="1"/>
  <c r="E76" i="57" s="1"/>
  <c r="E77" i="57" s="1"/>
  <c r="E78" i="57" s="1"/>
  <c r="E79" i="57" s="1"/>
  <c r="E80" i="57" s="1"/>
  <c r="E81" i="57" s="1"/>
  <c r="E82" i="57" s="1"/>
  <c r="E83" i="57" s="1"/>
  <c r="E84" i="57" s="1"/>
  <c r="E85" i="57" s="1"/>
  <c r="E86" i="57" s="1"/>
  <c r="E87" i="57" s="1"/>
  <c r="E88" i="57" s="1"/>
  <c r="E89" i="57" s="1"/>
  <c r="E90" i="57" s="1"/>
  <c r="E13" i="57" s="1"/>
  <c r="E17" i="57" s="1"/>
  <c r="E19" i="57" s="1"/>
  <c r="E21" i="57" s="1"/>
  <c r="E22" i="57" s="1"/>
  <c r="F11" i="57" s="1"/>
  <c r="F30" i="58" l="1"/>
  <c r="F30" i="57" l="1"/>
  <c r="F96" i="58"/>
  <c r="F31" i="58"/>
  <c r="F97" i="58" s="1"/>
  <c r="F32" i="58" l="1"/>
  <c r="F33" i="58" s="1"/>
  <c r="F35" i="58" s="1"/>
  <c r="F36" i="58" s="1"/>
  <c r="F37" i="58" s="1"/>
  <c r="F38" i="58" s="1"/>
  <c r="F39" i="58" s="1"/>
  <c r="F40" i="58" s="1"/>
  <c r="F41" i="58" s="1"/>
  <c r="F42" i="58" s="1"/>
  <c r="F43" i="58" s="1"/>
  <c r="F44" i="58" s="1"/>
  <c r="F45" i="58" s="1"/>
  <c r="F46" i="58" s="1"/>
  <c r="F47" i="58" s="1"/>
  <c r="F48" i="58" s="1"/>
  <c r="F49" i="58" s="1"/>
  <c r="F50" i="58" s="1"/>
  <c r="F51" i="58" s="1"/>
  <c r="F52" i="58" s="1"/>
  <c r="F53" i="58" s="1"/>
  <c r="F54" i="58" s="1"/>
  <c r="F55" i="58" s="1"/>
  <c r="F56" i="58" s="1"/>
  <c r="F57" i="58" s="1"/>
  <c r="F58" i="58" s="1"/>
  <c r="F59" i="58" s="1"/>
  <c r="F60" i="58" s="1"/>
  <c r="F61" i="58" s="1"/>
  <c r="F62" i="58" s="1"/>
  <c r="F63" i="58" s="1"/>
  <c r="F64" i="58" s="1"/>
  <c r="F65" i="58" s="1"/>
  <c r="F66" i="58" s="1"/>
  <c r="F67" i="58" s="1"/>
  <c r="F68" i="58" s="1"/>
  <c r="F69" i="58" s="1"/>
  <c r="F70" i="58" s="1"/>
  <c r="F71" i="58" s="1"/>
  <c r="F72" i="58" s="1"/>
  <c r="F73" i="58" s="1"/>
  <c r="F74" i="58" s="1"/>
  <c r="F75" i="58" s="1"/>
  <c r="F76" i="58" s="1"/>
  <c r="F77" i="58" s="1"/>
  <c r="F78" i="58" s="1"/>
  <c r="F79" i="58" s="1"/>
  <c r="F80" i="58" s="1"/>
  <c r="F81" i="58" s="1"/>
  <c r="F82" i="58" s="1"/>
  <c r="F83" i="58" s="1"/>
  <c r="F84" i="58" s="1"/>
  <c r="F85" i="58" s="1"/>
  <c r="F86" i="58" s="1"/>
  <c r="F87" i="58" s="1"/>
  <c r="F88" i="58" s="1"/>
  <c r="F89" i="58" s="1"/>
  <c r="F90" i="58" s="1"/>
  <c r="F13" i="58" s="1"/>
  <c r="F98" i="58"/>
  <c r="F100" i="58" s="1"/>
  <c r="F101" i="58" s="1"/>
  <c r="F102" i="58" s="1"/>
  <c r="F103" i="58" s="1"/>
  <c r="F104" i="58" s="1"/>
  <c r="F105" i="58" s="1"/>
  <c r="F106" i="58" s="1"/>
  <c r="F107" i="58" s="1"/>
  <c r="F108" i="58" s="1"/>
  <c r="F109" i="58" s="1"/>
  <c r="F110" i="58" s="1"/>
  <c r="F111" i="58" s="1"/>
  <c r="F112" i="58" s="1"/>
  <c r="F113" i="58" s="1"/>
  <c r="F114" i="58" s="1"/>
  <c r="F115" i="58" s="1"/>
  <c r="F116" i="58" s="1"/>
  <c r="F117" i="58" s="1"/>
  <c r="F118" i="58" s="1"/>
  <c r="F119" i="58" s="1"/>
  <c r="F120" i="58" s="1"/>
  <c r="F121" i="58" s="1"/>
  <c r="F15" i="58" s="1"/>
  <c r="F31" i="57"/>
  <c r="F97" i="57" s="1"/>
  <c r="F96" i="57"/>
  <c r="F17" i="58" l="1"/>
  <c r="F19" i="58" s="1"/>
  <c r="F21" i="58" s="1"/>
  <c r="F22" i="58" s="1"/>
  <c r="G11" i="58" s="1"/>
  <c r="F32" i="57"/>
  <c r="F33" i="57" s="1"/>
  <c r="F35" i="57" s="1"/>
  <c r="F36" i="57" s="1"/>
  <c r="F37" i="57" s="1"/>
  <c r="F38" i="57" s="1"/>
  <c r="F39" i="57" s="1"/>
  <c r="F40" i="57" s="1"/>
  <c r="F41" i="57" s="1"/>
  <c r="F42" i="57" s="1"/>
  <c r="F43" i="57" s="1"/>
  <c r="F44" i="57" s="1"/>
  <c r="F45" i="57" s="1"/>
  <c r="F46" i="57" s="1"/>
  <c r="F47" i="57" s="1"/>
  <c r="F48" i="57" s="1"/>
  <c r="F49" i="57" s="1"/>
  <c r="F50" i="57" s="1"/>
  <c r="F51" i="57" s="1"/>
  <c r="F52" i="57" s="1"/>
  <c r="F53" i="57" s="1"/>
  <c r="F54" i="57" s="1"/>
  <c r="F55" i="57" s="1"/>
  <c r="F56" i="57" s="1"/>
  <c r="F57" i="57" s="1"/>
  <c r="F58" i="57" s="1"/>
  <c r="F59" i="57" s="1"/>
  <c r="F60" i="57" s="1"/>
  <c r="F61" i="57" s="1"/>
  <c r="F62" i="57" s="1"/>
  <c r="F63" i="57" s="1"/>
  <c r="F64" i="57" s="1"/>
  <c r="F65" i="57" s="1"/>
  <c r="F66" i="57" s="1"/>
  <c r="F67" i="57" s="1"/>
  <c r="F68" i="57" s="1"/>
  <c r="F69" i="57" s="1"/>
  <c r="F70" i="57" s="1"/>
  <c r="F71" i="57" s="1"/>
  <c r="F72" i="57" s="1"/>
  <c r="F73" i="57" s="1"/>
  <c r="F74" i="57" s="1"/>
  <c r="F75" i="57" s="1"/>
  <c r="F76" i="57" s="1"/>
  <c r="F77" i="57" s="1"/>
  <c r="F78" i="57" s="1"/>
  <c r="F79" i="57" s="1"/>
  <c r="F80" i="57" s="1"/>
  <c r="F81" i="57" s="1"/>
  <c r="F82" i="57" s="1"/>
  <c r="F83" i="57" s="1"/>
  <c r="F84" i="57" s="1"/>
  <c r="F85" i="57" s="1"/>
  <c r="F86" i="57" s="1"/>
  <c r="F87" i="57" s="1"/>
  <c r="F88" i="57" s="1"/>
  <c r="F89" i="57" s="1"/>
  <c r="F90" i="57" s="1"/>
  <c r="F13" i="57" s="1"/>
  <c r="F98" i="57"/>
  <c r="F100" i="57" s="1"/>
  <c r="F101" i="57" s="1"/>
  <c r="F102" i="57" s="1"/>
  <c r="F103" i="57" s="1"/>
  <c r="F104" i="57" s="1"/>
  <c r="F105" i="57" s="1"/>
  <c r="F106" i="57" s="1"/>
  <c r="F107" i="57" s="1"/>
  <c r="F108" i="57" s="1"/>
  <c r="F109" i="57" s="1"/>
  <c r="F110" i="57" s="1"/>
  <c r="F111" i="57" s="1"/>
  <c r="F112" i="57" s="1"/>
  <c r="F113" i="57" s="1"/>
  <c r="F114" i="57" s="1"/>
  <c r="F115" i="57" s="1"/>
  <c r="F116" i="57" s="1"/>
  <c r="F117" i="57" s="1"/>
  <c r="F118" i="57" s="1"/>
  <c r="F119" i="57" s="1"/>
  <c r="F120" i="57" s="1"/>
  <c r="F121" i="57" s="1"/>
  <c r="F15" i="57" s="1"/>
  <c r="F17" i="57" l="1"/>
  <c r="F19" i="57" s="1"/>
  <c r="F21" i="57" s="1"/>
  <c r="F22" i="57" s="1"/>
  <c r="G11" i="57" s="1"/>
  <c r="G30" i="58"/>
  <c r="G30" i="57" l="1"/>
  <c r="G96" i="58"/>
  <c r="G31" i="58"/>
  <c r="G97" i="58" s="1"/>
  <c r="G96" i="57" l="1"/>
  <c r="G31" i="57"/>
  <c r="G97" i="57" s="1"/>
  <c r="G98" i="58"/>
  <c r="G100" i="58" s="1"/>
  <c r="G101" i="58" s="1"/>
  <c r="G102" i="58" s="1"/>
  <c r="G103" i="58" s="1"/>
  <c r="G104" i="58" s="1"/>
  <c r="G105" i="58" s="1"/>
  <c r="G106" i="58" s="1"/>
  <c r="G107" i="58" s="1"/>
  <c r="G108" i="58" s="1"/>
  <c r="G109" i="58" s="1"/>
  <c r="G110" i="58" s="1"/>
  <c r="G111" i="58" s="1"/>
  <c r="G112" i="58" s="1"/>
  <c r="G113" i="58" s="1"/>
  <c r="G114" i="58" s="1"/>
  <c r="G115" i="58" s="1"/>
  <c r="G116" i="58" s="1"/>
  <c r="G117" i="58" s="1"/>
  <c r="G118" i="58" s="1"/>
  <c r="G119" i="58" s="1"/>
  <c r="G120" i="58" s="1"/>
  <c r="G121" i="58" s="1"/>
  <c r="G15" i="58" s="1"/>
  <c r="G32" i="58"/>
  <c r="G33" i="58" s="1"/>
  <c r="G35" i="58" s="1"/>
  <c r="G36" i="58" s="1"/>
  <c r="G37" i="58" s="1"/>
  <c r="G38" i="58" s="1"/>
  <c r="G39" i="58" s="1"/>
  <c r="G40" i="58" s="1"/>
  <c r="G41" i="58" s="1"/>
  <c r="G42" i="58" s="1"/>
  <c r="G43" i="58" s="1"/>
  <c r="G44" i="58" s="1"/>
  <c r="G45" i="58" s="1"/>
  <c r="G46" i="58" s="1"/>
  <c r="G47" i="58" s="1"/>
  <c r="G48" i="58" s="1"/>
  <c r="G49" i="58" s="1"/>
  <c r="G50" i="58" s="1"/>
  <c r="G51" i="58" s="1"/>
  <c r="G52" i="58" s="1"/>
  <c r="G53" i="58" s="1"/>
  <c r="G54" i="58" s="1"/>
  <c r="G55" i="58" s="1"/>
  <c r="G56" i="58" s="1"/>
  <c r="G57" i="58" s="1"/>
  <c r="G58" i="58" s="1"/>
  <c r="G59" i="58" s="1"/>
  <c r="G60" i="58" s="1"/>
  <c r="G61" i="58" s="1"/>
  <c r="G62" i="58" s="1"/>
  <c r="G63" i="58" s="1"/>
  <c r="G64" i="58" s="1"/>
  <c r="G65" i="58" s="1"/>
  <c r="G66" i="58" s="1"/>
  <c r="G67" i="58" s="1"/>
  <c r="G68" i="58" s="1"/>
  <c r="G69" i="58" s="1"/>
  <c r="G70" i="58" s="1"/>
  <c r="G71" i="58" s="1"/>
  <c r="G72" i="58" s="1"/>
  <c r="G73" i="58" s="1"/>
  <c r="G74" i="58" s="1"/>
  <c r="G75" i="58" s="1"/>
  <c r="G76" i="58" s="1"/>
  <c r="G77" i="58" s="1"/>
  <c r="G78" i="58" s="1"/>
  <c r="G79" i="58" s="1"/>
  <c r="G80" i="58" s="1"/>
  <c r="G81" i="58" s="1"/>
  <c r="G82" i="58" s="1"/>
  <c r="G83" i="58" s="1"/>
  <c r="G84" i="58" s="1"/>
  <c r="G85" i="58" s="1"/>
  <c r="G86" i="58" s="1"/>
  <c r="G87" i="58" s="1"/>
  <c r="G88" i="58" s="1"/>
  <c r="G89" i="58" s="1"/>
  <c r="G90" i="58" s="1"/>
  <c r="G13" i="58" s="1"/>
  <c r="G17" i="58" l="1"/>
  <c r="G19" i="58" s="1"/>
  <c r="G21" i="58" s="1"/>
  <c r="G22" i="58" s="1"/>
  <c r="H11" i="58" s="1"/>
  <c r="G98" i="57"/>
  <c r="G100" i="57" s="1"/>
  <c r="G101" i="57" s="1"/>
  <c r="G102" i="57" s="1"/>
  <c r="G103" i="57" s="1"/>
  <c r="G104" i="57" s="1"/>
  <c r="G105" i="57" s="1"/>
  <c r="G106" i="57" s="1"/>
  <c r="G107" i="57" s="1"/>
  <c r="G108" i="57" s="1"/>
  <c r="G109" i="57" s="1"/>
  <c r="G110" i="57" s="1"/>
  <c r="G111" i="57" s="1"/>
  <c r="G112" i="57" s="1"/>
  <c r="G113" i="57" s="1"/>
  <c r="G114" i="57" s="1"/>
  <c r="G115" i="57" s="1"/>
  <c r="G116" i="57" s="1"/>
  <c r="G117" i="57" s="1"/>
  <c r="G118" i="57" s="1"/>
  <c r="G119" i="57" s="1"/>
  <c r="G120" i="57" s="1"/>
  <c r="G121" i="57" s="1"/>
  <c r="G15" i="57" s="1"/>
  <c r="G32" i="57"/>
  <c r="G33" i="57" s="1"/>
  <c r="G35" i="57" s="1"/>
  <c r="G36" i="57" s="1"/>
  <c r="G37" i="57" s="1"/>
  <c r="G38" i="57" s="1"/>
  <c r="G39" i="57" s="1"/>
  <c r="G40" i="57" s="1"/>
  <c r="G41" i="57" s="1"/>
  <c r="G42" i="57" s="1"/>
  <c r="G43" i="57" s="1"/>
  <c r="G44" i="57" s="1"/>
  <c r="G45" i="57" s="1"/>
  <c r="G46" i="57" s="1"/>
  <c r="G47" i="57" s="1"/>
  <c r="G48" i="57" s="1"/>
  <c r="G49" i="57" s="1"/>
  <c r="G50" i="57" s="1"/>
  <c r="G51" i="57" s="1"/>
  <c r="G52" i="57" s="1"/>
  <c r="G53" i="57" s="1"/>
  <c r="G54" i="57" s="1"/>
  <c r="G55" i="57" s="1"/>
  <c r="G56" i="57" s="1"/>
  <c r="G57" i="57" s="1"/>
  <c r="G58" i="57" s="1"/>
  <c r="G59" i="57" s="1"/>
  <c r="G60" i="57" s="1"/>
  <c r="G61" i="57" s="1"/>
  <c r="G62" i="57" s="1"/>
  <c r="G63" i="57" s="1"/>
  <c r="G64" i="57" s="1"/>
  <c r="G65" i="57" s="1"/>
  <c r="G66" i="57" s="1"/>
  <c r="G67" i="57" s="1"/>
  <c r="G68" i="57" s="1"/>
  <c r="G69" i="57" s="1"/>
  <c r="G70" i="57" s="1"/>
  <c r="G71" i="57" s="1"/>
  <c r="G72" i="57" s="1"/>
  <c r="G73" i="57" s="1"/>
  <c r="G74" i="57" s="1"/>
  <c r="G75" i="57" s="1"/>
  <c r="G76" i="57" s="1"/>
  <c r="G77" i="57" s="1"/>
  <c r="G78" i="57" s="1"/>
  <c r="G79" i="57" s="1"/>
  <c r="G80" i="57" s="1"/>
  <c r="G81" i="57" s="1"/>
  <c r="G82" i="57" s="1"/>
  <c r="G83" i="57" s="1"/>
  <c r="G84" i="57" s="1"/>
  <c r="G85" i="57" s="1"/>
  <c r="G86" i="57" s="1"/>
  <c r="G87" i="57" s="1"/>
  <c r="G88" i="57" s="1"/>
  <c r="G89" i="57" s="1"/>
  <c r="G90" i="57" s="1"/>
  <c r="G13" i="57" s="1"/>
  <c r="G17" i="57" l="1"/>
  <c r="G19" i="57" s="1"/>
  <c r="G21" i="57" s="1"/>
  <c r="G22" i="57" s="1"/>
  <c r="H11" i="57" s="1"/>
  <c r="H30" i="58"/>
  <c r="H30" i="57" l="1"/>
  <c r="H31" i="57" s="1"/>
  <c r="H97" i="57" s="1"/>
  <c r="H31" i="58"/>
  <c r="H97" i="58" s="1"/>
  <c r="H96" i="58"/>
  <c r="H98" i="58" l="1"/>
  <c r="H100" i="58" s="1"/>
  <c r="H101" i="58" s="1"/>
  <c r="H102" i="58" s="1"/>
  <c r="H103" i="58" s="1"/>
  <c r="H104" i="58" s="1"/>
  <c r="H105" i="58" s="1"/>
  <c r="H106" i="58" s="1"/>
  <c r="H107" i="58" s="1"/>
  <c r="H108" i="58" s="1"/>
  <c r="H109" i="58" s="1"/>
  <c r="H110" i="58" s="1"/>
  <c r="H111" i="58" s="1"/>
  <c r="H112" i="58" s="1"/>
  <c r="H113" i="58" s="1"/>
  <c r="H114" i="58" s="1"/>
  <c r="H115" i="58" s="1"/>
  <c r="H116" i="58" s="1"/>
  <c r="H117" i="58" s="1"/>
  <c r="H118" i="58" s="1"/>
  <c r="H119" i="58" s="1"/>
  <c r="H120" i="58" s="1"/>
  <c r="H121" i="58" s="1"/>
  <c r="H15" i="58" s="1"/>
  <c r="H96" i="57"/>
  <c r="H98" i="57" s="1"/>
  <c r="H100" i="57" s="1"/>
  <c r="H101" i="57" s="1"/>
  <c r="H102" i="57" s="1"/>
  <c r="H103" i="57" s="1"/>
  <c r="H104" i="57" s="1"/>
  <c r="H105" i="57" s="1"/>
  <c r="H106" i="57" s="1"/>
  <c r="H107" i="57" s="1"/>
  <c r="H108" i="57" s="1"/>
  <c r="H109" i="57" s="1"/>
  <c r="H110" i="57" s="1"/>
  <c r="H111" i="57" s="1"/>
  <c r="H112" i="57" s="1"/>
  <c r="H113" i="57" s="1"/>
  <c r="H114" i="57" s="1"/>
  <c r="H115" i="57" s="1"/>
  <c r="H116" i="57" s="1"/>
  <c r="H117" i="57" s="1"/>
  <c r="H118" i="57" s="1"/>
  <c r="H119" i="57" s="1"/>
  <c r="H120" i="57" s="1"/>
  <c r="H121" i="57" s="1"/>
  <c r="H15" i="57" s="1"/>
  <c r="H32" i="57"/>
  <c r="H33" i="57" s="1"/>
  <c r="H35" i="57" s="1"/>
  <c r="H36" i="57" s="1"/>
  <c r="H37" i="57" s="1"/>
  <c r="H38" i="57" s="1"/>
  <c r="H39" i="57" s="1"/>
  <c r="H40" i="57" s="1"/>
  <c r="H41" i="57" s="1"/>
  <c r="H42" i="57" s="1"/>
  <c r="H43" i="57" s="1"/>
  <c r="H44" i="57" s="1"/>
  <c r="H45" i="57" s="1"/>
  <c r="H46" i="57" s="1"/>
  <c r="H47" i="57" s="1"/>
  <c r="H48" i="57" s="1"/>
  <c r="H49" i="57" s="1"/>
  <c r="H50" i="57" s="1"/>
  <c r="H51" i="57" s="1"/>
  <c r="H52" i="57" s="1"/>
  <c r="H53" i="57" s="1"/>
  <c r="H54" i="57" s="1"/>
  <c r="H55" i="57" s="1"/>
  <c r="H56" i="57" s="1"/>
  <c r="H57" i="57" s="1"/>
  <c r="H58" i="57" s="1"/>
  <c r="H59" i="57" s="1"/>
  <c r="H60" i="57" s="1"/>
  <c r="H61" i="57" s="1"/>
  <c r="H62" i="57" s="1"/>
  <c r="H63" i="57" s="1"/>
  <c r="H64" i="57" s="1"/>
  <c r="H65" i="57" s="1"/>
  <c r="H66" i="57" s="1"/>
  <c r="H67" i="57" s="1"/>
  <c r="H68" i="57" s="1"/>
  <c r="H69" i="57" s="1"/>
  <c r="H70" i="57" s="1"/>
  <c r="H71" i="57" s="1"/>
  <c r="H72" i="57" s="1"/>
  <c r="H73" i="57" s="1"/>
  <c r="H74" i="57" s="1"/>
  <c r="H75" i="57" s="1"/>
  <c r="H76" i="57" s="1"/>
  <c r="H77" i="57" s="1"/>
  <c r="H78" i="57" s="1"/>
  <c r="H79" i="57" s="1"/>
  <c r="H80" i="57" s="1"/>
  <c r="H81" i="57" s="1"/>
  <c r="H82" i="57" s="1"/>
  <c r="H83" i="57" s="1"/>
  <c r="H84" i="57" s="1"/>
  <c r="H85" i="57" s="1"/>
  <c r="H86" i="57" s="1"/>
  <c r="H87" i="57" s="1"/>
  <c r="H88" i="57" s="1"/>
  <c r="H89" i="57" s="1"/>
  <c r="H90" i="57" s="1"/>
  <c r="H13" i="57" s="1"/>
  <c r="H32" i="58"/>
  <c r="H33" i="58" s="1"/>
  <c r="H35" i="58" s="1"/>
  <c r="H36" i="58" s="1"/>
  <c r="H37" i="58" s="1"/>
  <c r="H38" i="58" s="1"/>
  <c r="H39" i="58" s="1"/>
  <c r="H40" i="58" s="1"/>
  <c r="H41" i="58" s="1"/>
  <c r="H42" i="58" s="1"/>
  <c r="H43" i="58" s="1"/>
  <c r="H44" i="58" s="1"/>
  <c r="H45" i="58" s="1"/>
  <c r="H46" i="58" s="1"/>
  <c r="H47" i="58" s="1"/>
  <c r="H48" i="58" s="1"/>
  <c r="H49" i="58" s="1"/>
  <c r="H50" i="58" s="1"/>
  <c r="H51" i="58" s="1"/>
  <c r="H52" i="58" s="1"/>
  <c r="H53" i="58" s="1"/>
  <c r="H54" i="58" s="1"/>
  <c r="H55" i="58" s="1"/>
  <c r="H56" i="58" s="1"/>
  <c r="H57" i="58" s="1"/>
  <c r="H58" i="58" s="1"/>
  <c r="H59" i="58" s="1"/>
  <c r="H60" i="58" s="1"/>
  <c r="H61" i="58" s="1"/>
  <c r="H62" i="58" s="1"/>
  <c r="H63" i="58" s="1"/>
  <c r="H64" i="58" s="1"/>
  <c r="H65" i="58" s="1"/>
  <c r="H66" i="58" s="1"/>
  <c r="H67" i="58" s="1"/>
  <c r="H68" i="58" s="1"/>
  <c r="H69" i="58" s="1"/>
  <c r="H70" i="58" s="1"/>
  <c r="H71" i="58" s="1"/>
  <c r="H72" i="58" s="1"/>
  <c r="H73" i="58" s="1"/>
  <c r="H74" i="58" s="1"/>
  <c r="H75" i="58" s="1"/>
  <c r="H76" i="58" s="1"/>
  <c r="H77" i="58" s="1"/>
  <c r="H78" i="58" s="1"/>
  <c r="H79" i="58" s="1"/>
  <c r="H80" i="58" s="1"/>
  <c r="H81" i="58" s="1"/>
  <c r="H82" i="58" s="1"/>
  <c r="H83" i="58" s="1"/>
  <c r="H84" i="58" s="1"/>
  <c r="H85" i="58" s="1"/>
  <c r="H86" i="58" s="1"/>
  <c r="H87" i="58" s="1"/>
  <c r="H88" i="58" s="1"/>
  <c r="H89" i="58" s="1"/>
  <c r="H90" i="58" s="1"/>
  <c r="H13" i="58" s="1"/>
  <c r="H17" i="58" l="1"/>
  <c r="H19" i="58" s="1"/>
  <c r="H21" i="58" s="1"/>
  <c r="H22" i="58" s="1"/>
  <c r="I11" i="58" s="1"/>
  <c r="H17" i="57"/>
  <c r="H19" i="57" s="1"/>
  <c r="H21" i="57" s="1"/>
  <c r="H22" i="57" s="1"/>
  <c r="I11" i="57" s="1"/>
  <c r="I30" i="58" l="1"/>
  <c r="I31" i="58" s="1"/>
  <c r="I97" i="58" s="1"/>
  <c r="I30" i="57"/>
  <c r="I96" i="58" l="1"/>
  <c r="I98" i="58" s="1"/>
  <c r="I100" i="58" s="1"/>
  <c r="I101" i="58" s="1"/>
  <c r="I102" i="58" s="1"/>
  <c r="I103" i="58" s="1"/>
  <c r="I104" i="58" s="1"/>
  <c r="I105" i="58" s="1"/>
  <c r="I106" i="58" s="1"/>
  <c r="I107" i="58" s="1"/>
  <c r="I108" i="58" s="1"/>
  <c r="I109" i="58" s="1"/>
  <c r="I110" i="58" s="1"/>
  <c r="I111" i="58" s="1"/>
  <c r="I112" i="58" s="1"/>
  <c r="I113" i="58" s="1"/>
  <c r="I114" i="58" s="1"/>
  <c r="I115" i="58" s="1"/>
  <c r="I116" i="58" s="1"/>
  <c r="I117" i="58" s="1"/>
  <c r="I118" i="58" s="1"/>
  <c r="I119" i="58" s="1"/>
  <c r="I120" i="58" s="1"/>
  <c r="I121" i="58" s="1"/>
  <c r="I15" i="58" s="1"/>
  <c r="I32" i="58"/>
  <c r="I33" i="58" s="1"/>
  <c r="I35" i="58" s="1"/>
  <c r="I36" i="58" s="1"/>
  <c r="I37" i="58" s="1"/>
  <c r="I38" i="58" s="1"/>
  <c r="I39" i="58" s="1"/>
  <c r="I40" i="58" s="1"/>
  <c r="I41" i="58" s="1"/>
  <c r="I42" i="58" s="1"/>
  <c r="I43" i="58" s="1"/>
  <c r="I44" i="58" s="1"/>
  <c r="I45" i="58" s="1"/>
  <c r="I46" i="58" s="1"/>
  <c r="I47" i="58" s="1"/>
  <c r="I48" i="58" s="1"/>
  <c r="I49" i="58" s="1"/>
  <c r="I50" i="58" s="1"/>
  <c r="I51" i="58" s="1"/>
  <c r="I52" i="58" s="1"/>
  <c r="I53" i="58" s="1"/>
  <c r="I54" i="58" s="1"/>
  <c r="I55" i="58" s="1"/>
  <c r="I56" i="58" s="1"/>
  <c r="I57" i="58" s="1"/>
  <c r="I58" i="58" s="1"/>
  <c r="I59" i="58" s="1"/>
  <c r="I60" i="58" s="1"/>
  <c r="I61" i="58" s="1"/>
  <c r="I62" i="58" s="1"/>
  <c r="I63" i="58" s="1"/>
  <c r="I64" i="58" s="1"/>
  <c r="I65" i="58" s="1"/>
  <c r="I66" i="58" s="1"/>
  <c r="I67" i="58" s="1"/>
  <c r="I68" i="58" s="1"/>
  <c r="I69" i="58" s="1"/>
  <c r="I70" i="58" s="1"/>
  <c r="I71" i="58" s="1"/>
  <c r="I72" i="58" s="1"/>
  <c r="I73" i="58" s="1"/>
  <c r="I74" i="58" s="1"/>
  <c r="I75" i="58" s="1"/>
  <c r="I76" i="58" s="1"/>
  <c r="I77" i="58" s="1"/>
  <c r="I78" i="58" s="1"/>
  <c r="I79" i="58" s="1"/>
  <c r="I80" i="58" s="1"/>
  <c r="I81" i="58" s="1"/>
  <c r="I82" i="58" s="1"/>
  <c r="I83" i="58" s="1"/>
  <c r="I84" i="58" s="1"/>
  <c r="I85" i="58" s="1"/>
  <c r="I86" i="58" s="1"/>
  <c r="I87" i="58" s="1"/>
  <c r="I88" i="58" s="1"/>
  <c r="I89" i="58" s="1"/>
  <c r="I90" i="58" s="1"/>
  <c r="I13" i="58" s="1"/>
  <c r="I31" i="57"/>
  <c r="I97" i="57" s="1"/>
  <c r="I96" i="57"/>
  <c r="I17" i="58" l="1"/>
  <c r="I19" i="58" s="1"/>
  <c r="I21" i="58" s="1"/>
  <c r="I32" i="57"/>
  <c r="I33" i="57" s="1"/>
  <c r="I35" i="57" s="1"/>
  <c r="I36" i="57" s="1"/>
  <c r="I37" i="57" s="1"/>
  <c r="I38" i="57" s="1"/>
  <c r="I39" i="57" s="1"/>
  <c r="I40" i="57" s="1"/>
  <c r="I41" i="57" s="1"/>
  <c r="I42" i="57" s="1"/>
  <c r="I43" i="57" s="1"/>
  <c r="I44" i="57" s="1"/>
  <c r="I45" i="57" s="1"/>
  <c r="I46" i="57" s="1"/>
  <c r="I47" i="57" s="1"/>
  <c r="I48" i="57" s="1"/>
  <c r="I49" i="57" s="1"/>
  <c r="I50" i="57" s="1"/>
  <c r="I51" i="57" s="1"/>
  <c r="I52" i="57" s="1"/>
  <c r="I53" i="57" s="1"/>
  <c r="I54" i="57" s="1"/>
  <c r="I55" i="57" s="1"/>
  <c r="I56" i="57" s="1"/>
  <c r="I57" i="57" s="1"/>
  <c r="I58" i="57" s="1"/>
  <c r="I59" i="57" s="1"/>
  <c r="I60" i="57" s="1"/>
  <c r="I61" i="57" s="1"/>
  <c r="I62" i="57" s="1"/>
  <c r="I63" i="57" s="1"/>
  <c r="I64" i="57" s="1"/>
  <c r="I65" i="57" s="1"/>
  <c r="I66" i="57" s="1"/>
  <c r="I67" i="57" s="1"/>
  <c r="I68" i="57" s="1"/>
  <c r="I69" i="57" s="1"/>
  <c r="I70" i="57" s="1"/>
  <c r="I71" i="57" s="1"/>
  <c r="I72" i="57" s="1"/>
  <c r="I73" i="57" s="1"/>
  <c r="I74" i="57" s="1"/>
  <c r="I75" i="57" s="1"/>
  <c r="I76" i="57" s="1"/>
  <c r="I77" i="57" s="1"/>
  <c r="I78" i="57" s="1"/>
  <c r="I79" i="57" s="1"/>
  <c r="I80" i="57" s="1"/>
  <c r="I81" i="57" s="1"/>
  <c r="I82" i="57" s="1"/>
  <c r="I83" i="57" s="1"/>
  <c r="I84" i="57" s="1"/>
  <c r="I85" i="57" s="1"/>
  <c r="I86" i="57" s="1"/>
  <c r="I87" i="57" s="1"/>
  <c r="I88" i="57" s="1"/>
  <c r="I89" i="57" s="1"/>
  <c r="I90" i="57" s="1"/>
  <c r="I13" i="57" s="1"/>
  <c r="I98" i="57"/>
  <c r="I100" i="57" s="1"/>
  <c r="I101" i="57" s="1"/>
  <c r="I102" i="57" s="1"/>
  <c r="I103" i="57" s="1"/>
  <c r="I104" i="57" s="1"/>
  <c r="I105" i="57" s="1"/>
  <c r="I106" i="57" s="1"/>
  <c r="I107" i="57" s="1"/>
  <c r="I108" i="57" s="1"/>
  <c r="I109" i="57" s="1"/>
  <c r="I110" i="57" s="1"/>
  <c r="I111" i="57" s="1"/>
  <c r="I112" i="57" s="1"/>
  <c r="I113" i="57" s="1"/>
  <c r="I114" i="57" s="1"/>
  <c r="I115" i="57" s="1"/>
  <c r="I116" i="57" s="1"/>
  <c r="I117" i="57" s="1"/>
  <c r="I118" i="57" s="1"/>
  <c r="I119" i="57" s="1"/>
  <c r="I120" i="57" s="1"/>
  <c r="I121" i="57" s="1"/>
  <c r="I15" i="57" s="1"/>
  <c r="I22" i="58" l="1"/>
  <c r="J11" i="58" s="1"/>
  <c r="J30" i="58" s="1"/>
  <c r="I17" i="57"/>
  <c r="I19" i="57" s="1"/>
  <c r="I21" i="57" s="1"/>
  <c r="I22" i="57" s="1"/>
  <c r="J11" i="57" s="1"/>
  <c r="J30" i="57" l="1"/>
  <c r="J96" i="57" s="1"/>
  <c r="J31" i="58"/>
  <c r="J96" i="58"/>
  <c r="J31" i="57" l="1"/>
  <c r="J97" i="57" s="1"/>
  <c r="J98" i="57" s="1"/>
  <c r="J100" i="57" s="1"/>
  <c r="J101" i="57" s="1"/>
  <c r="J102" i="57" s="1"/>
  <c r="J103" i="57" s="1"/>
  <c r="J104" i="57" s="1"/>
  <c r="J105" i="57" s="1"/>
  <c r="J106" i="57" s="1"/>
  <c r="J107" i="57" s="1"/>
  <c r="J108" i="57" s="1"/>
  <c r="J109" i="57" s="1"/>
  <c r="J110" i="57" s="1"/>
  <c r="J111" i="57" s="1"/>
  <c r="J112" i="57" s="1"/>
  <c r="J113" i="57" s="1"/>
  <c r="J114" i="57" s="1"/>
  <c r="J115" i="57" s="1"/>
  <c r="J116" i="57" s="1"/>
  <c r="J117" i="57" s="1"/>
  <c r="J118" i="57" s="1"/>
  <c r="J119" i="57" s="1"/>
  <c r="J120" i="57" s="1"/>
  <c r="J121" i="57" s="1"/>
  <c r="J15" i="57" s="1"/>
  <c r="J97" i="58"/>
  <c r="J98" i="58" s="1"/>
  <c r="J100" i="58" s="1"/>
  <c r="J101" i="58" s="1"/>
  <c r="J102" i="58" s="1"/>
  <c r="J103" i="58" s="1"/>
  <c r="J104" i="58" s="1"/>
  <c r="J105" i="58" s="1"/>
  <c r="J106" i="58" s="1"/>
  <c r="J107" i="58" s="1"/>
  <c r="J108" i="58" s="1"/>
  <c r="J109" i="58" s="1"/>
  <c r="J110" i="58" s="1"/>
  <c r="J111" i="58" s="1"/>
  <c r="J112" i="58" s="1"/>
  <c r="J113" i="58" s="1"/>
  <c r="J114" i="58" s="1"/>
  <c r="J115" i="58" s="1"/>
  <c r="J116" i="58" s="1"/>
  <c r="J117" i="58" s="1"/>
  <c r="J118" i="58" s="1"/>
  <c r="J119" i="58" s="1"/>
  <c r="J120" i="58" s="1"/>
  <c r="J121" i="58" s="1"/>
  <c r="J15" i="58" s="1"/>
  <c r="J32" i="58"/>
  <c r="J33" i="58" s="1"/>
  <c r="J35" i="58" s="1"/>
  <c r="J36" i="58" s="1"/>
  <c r="J37" i="58" s="1"/>
  <c r="J38" i="58" s="1"/>
  <c r="J39" i="58" s="1"/>
  <c r="J40" i="58" s="1"/>
  <c r="J41" i="58" s="1"/>
  <c r="J42" i="58" s="1"/>
  <c r="J43" i="58" s="1"/>
  <c r="J44" i="58" s="1"/>
  <c r="J45" i="58" s="1"/>
  <c r="J46" i="58" s="1"/>
  <c r="J47" i="58" s="1"/>
  <c r="J48" i="58" s="1"/>
  <c r="J49" i="58" s="1"/>
  <c r="J50" i="58" s="1"/>
  <c r="J51" i="58" s="1"/>
  <c r="J52" i="58" s="1"/>
  <c r="J53" i="58" s="1"/>
  <c r="J54" i="58" s="1"/>
  <c r="J55" i="58" s="1"/>
  <c r="J56" i="58" s="1"/>
  <c r="J57" i="58" s="1"/>
  <c r="J58" i="58" s="1"/>
  <c r="J59" i="58" s="1"/>
  <c r="J60" i="58" s="1"/>
  <c r="J61" i="58" s="1"/>
  <c r="J62" i="58" s="1"/>
  <c r="J63" i="58" s="1"/>
  <c r="J64" i="58" s="1"/>
  <c r="J65" i="58" s="1"/>
  <c r="J66" i="58" s="1"/>
  <c r="J67" i="58" s="1"/>
  <c r="J68" i="58" s="1"/>
  <c r="J69" i="58" s="1"/>
  <c r="J70" i="58" s="1"/>
  <c r="J71" i="58" s="1"/>
  <c r="J72" i="58" s="1"/>
  <c r="J73" i="58" s="1"/>
  <c r="J74" i="58" s="1"/>
  <c r="J75" i="58" s="1"/>
  <c r="J76" i="58" s="1"/>
  <c r="J77" i="58" s="1"/>
  <c r="J78" i="58" s="1"/>
  <c r="J79" i="58" s="1"/>
  <c r="J80" i="58" s="1"/>
  <c r="J81" i="58" s="1"/>
  <c r="J82" i="58" s="1"/>
  <c r="J83" i="58" s="1"/>
  <c r="J84" i="58" s="1"/>
  <c r="J85" i="58" s="1"/>
  <c r="J86" i="58" s="1"/>
  <c r="J87" i="58" s="1"/>
  <c r="J88" i="58" s="1"/>
  <c r="J89" i="58" s="1"/>
  <c r="J90" i="58" s="1"/>
  <c r="J13" i="58" s="1"/>
  <c r="J32" i="57" l="1"/>
  <c r="J33" i="57" s="1"/>
  <c r="J35" i="57" s="1"/>
  <c r="J36" i="57" s="1"/>
  <c r="J37" i="57" s="1"/>
  <c r="J38" i="57" s="1"/>
  <c r="J39" i="57" s="1"/>
  <c r="J40" i="57" s="1"/>
  <c r="J41" i="57" s="1"/>
  <c r="J42" i="57" s="1"/>
  <c r="J43" i="57" s="1"/>
  <c r="J44" i="57" s="1"/>
  <c r="J45" i="57" s="1"/>
  <c r="J46" i="57" s="1"/>
  <c r="J47" i="57" s="1"/>
  <c r="J48" i="57" s="1"/>
  <c r="J49" i="57" s="1"/>
  <c r="J50" i="57" s="1"/>
  <c r="J51" i="57" s="1"/>
  <c r="J52" i="57" s="1"/>
  <c r="J53" i="57" s="1"/>
  <c r="J54" i="57" s="1"/>
  <c r="J55" i="57" s="1"/>
  <c r="J56" i="57" s="1"/>
  <c r="J57" i="57" s="1"/>
  <c r="J58" i="57" s="1"/>
  <c r="J59" i="57" s="1"/>
  <c r="J60" i="57" s="1"/>
  <c r="J61" i="57" s="1"/>
  <c r="J62" i="57" s="1"/>
  <c r="J63" i="57" s="1"/>
  <c r="J64" i="57" s="1"/>
  <c r="J65" i="57" s="1"/>
  <c r="J66" i="57" s="1"/>
  <c r="J67" i="57" s="1"/>
  <c r="J68" i="57" s="1"/>
  <c r="J69" i="57" s="1"/>
  <c r="J70" i="57" s="1"/>
  <c r="J71" i="57" s="1"/>
  <c r="J72" i="57" s="1"/>
  <c r="J73" i="57" s="1"/>
  <c r="J74" i="57" s="1"/>
  <c r="J75" i="57" s="1"/>
  <c r="J76" i="57" s="1"/>
  <c r="J77" i="57" s="1"/>
  <c r="J78" i="57" s="1"/>
  <c r="J79" i="57" s="1"/>
  <c r="J80" i="57" s="1"/>
  <c r="J81" i="57" s="1"/>
  <c r="J82" i="57" s="1"/>
  <c r="J83" i="57" s="1"/>
  <c r="J84" i="57" s="1"/>
  <c r="J85" i="57" s="1"/>
  <c r="J86" i="57" s="1"/>
  <c r="J87" i="57" s="1"/>
  <c r="J88" i="57" s="1"/>
  <c r="J89" i="57" s="1"/>
  <c r="J90" i="57" s="1"/>
  <c r="J13" i="57" s="1"/>
  <c r="J17" i="57" s="1"/>
  <c r="J19" i="57" s="1"/>
  <c r="J21" i="57" s="1"/>
  <c r="J22" i="57" s="1"/>
  <c r="K11" i="57" s="1"/>
  <c r="J17" i="58"/>
  <c r="J19" i="58" s="1"/>
  <c r="J21" i="58" s="1"/>
  <c r="J22" i="58" s="1"/>
  <c r="K11" i="58" s="1"/>
  <c r="K30" i="57" l="1"/>
  <c r="K96" i="57" s="1"/>
  <c r="K31" i="57" l="1"/>
  <c r="K97" i="57" s="1"/>
  <c r="K98" i="57" s="1"/>
  <c r="K100" i="57" s="1"/>
  <c r="K101" i="57" s="1"/>
  <c r="K102" i="57" s="1"/>
  <c r="K103" i="57" s="1"/>
  <c r="K104" i="57" s="1"/>
  <c r="K105" i="57" s="1"/>
  <c r="K106" i="57" s="1"/>
  <c r="K107" i="57" s="1"/>
  <c r="K108" i="57" s="1"/>
  <c r="K109" i="57" s="1"/>
  <c r="K110" i="57" s="1"/>
  <c r="K111" i="57" s="1"/>
  <c r="K112" i="57" s="1"/>
  <c r="K113" i="57" s="1"/>
  <c r="K114" i="57" s="1"/>
  <c r="K115" i="57" s="1"/>
  <c r="K116" i="57" s="1"/>
  <c r="K117" i="57" s="1"/>
  <c r="K118" i="57" s="1"/>
  <c r="K119" i="57" s="1"/>
  <c r="K120" i="57" s="1"/>
  <c r="K121" i="57" s="1"/>
  <c r="K15" i="57" s="1"/>
  <c r="K30" i="58"/>
  <c r="K32" i="57" l="1"/>
  <c r="K33" i="57" s="1"/>
  <c r="K35" i="57" s="1"/>
  <c r="K36" i="57" s="1"/>
  <c r="K37" i="57" s="1"/>
  <c r="K38" i="57" s="1"/>
  <c r="K39" i="57" s="1"/>
  <c r="K40" i="57" s="1"/>
  <c r="K41" i="57" s="1"/>
  <c r="K42" i="57" s="1"/>
  <c r="K43" i="57" s="1"/>
  <c r="K44" i="57" s="1"/>
  <c r="K45" i="57" s="1"/>
  <c r="K46" i="57" s="1"/>
  <c r="K47" i="57" s="1"/>
  <c r="K48" i="57" s="1"/>
  <c r="K49" i="57" s="1"/>
  <c r="K50" i="57" s="1"/>
  <c r="K51" i="57" s="1"/>
  <c r="K52" i="57" s="1"/>
  <c r="K53" i="57" s="1"/>
  <c r="K54" i="57" s="1"/>
  <c r="K55" i="57" s="1"/>
  <c r="K56" i="57" s="1"/>
  <c r="K57" i="57" s="1"/>
  <c r="K58" i="57" s="1"/>
  <c r="K59" i="57" s="1"/>
  <c r="K60" i="57" s="1"/>
  <c r="K61" i="57" s="1"/>
  <c r="K62" i="57" s="1"/>
  <c r="K63" i="57" s="1"/>
  <c r="K64" i="57" s="1"/>
  <c r="K65" i="57" s="1"/>
  <c r="K66" i="57" s="1"/>
  <c r="K67" i="57" s="1"/>
  <c r="K68" i="57" s="1"/>
  <c r="K69" i="57" s="1"/>
  <c r="K70" i="57" s="1"/>
  <c r="K71" i="57" s="1"/>
  <c r="K72" i="57" s="1"/>
  <c r="K73" i="57" s="1"/>
  <c r="K74" i="57" s="1"/>
  <c r="K75" i="57" s="1"/>
  <c r="K76" i="57" s="1"/>
  <c r="K77" i="57" s="1"/>
  <c r="K78" i="57" s="1"/>
  <c r="K79" i="57" s="1"/>
  <c r="K80" i="57" s="1"/>
  <c r="K81" i="57" s="1"/>
  <c r="K82" i="57" s="1"/>
  <c r="K83" i="57" s="1"/>
  <c r="K84" i="57" s="1"/>
  <c r="K85" i="57" s="1"/>
  <c r="K86" i="57" s="1"/>
  <c r="K87" i="57" s="1"/>
  <c r="K88" i="57" s="1"/>
  <c r="K89" i="57" s="1"/>
  <c r="K90" i="57" s="1"/>
  <c r="K13" i="57" s="1"/>
  <c r="K17" i="57" s="1"/>
  <c r="K19" i="57" s="1"/>
  <c r="K21" i="57" s="1"/>
  <c r="K22" i="57" s="1"/>
  <c r="L11" i="57" s="1"/>
  <c r="K31" i="58"/>
  <c r="K97" i="58" s="1"/>
  <c r="K96" i="58"/>
  <c r="K32" i="58" l="1"/>
  <c r="K33" i="58" s="1"/>
  <c r="K35" i="58" s="1"/>
  <c r="K36" i="58" s="1"/>
  <c r="K37" i="58" s="1"/>
  <c r="K38" i="58" s="1"/>
  <c r="K39" i="58" s="1"/>
  <c r="K40" i="58" s="1"/>
  <c r="K41" i="58" s="1"/>
  <c r="K42" i="58" s="1"/>
  <c r="K43" i="58" s="1"/>
  <c r="K44" i="58" s="1"/>
  <c r="K45" i="58" s="1"/>
  <c r="K46" i="58" s="1"/>
  <c r="K47" i="58" s="1"/>
  <c r="K48" i="58" s="1"/>
  <c r="K49" i="58" s="1"/>
  <c r="K50" i="58" s="1"/>
  <c r="K51" i="58" s="1"/>
  <c r="K52" i="58" s="1"/>
  <c r="K53" i="58" s="1"/>
  <c r="K54" i="58" s="1"/>
  <c r="K55" i="58" s="1"/>
  <c r="K56" i="58" s="1"/>
  <c r="K57" i="58" s="1"/>
  <c r="K58" i="58" s="1"/>
  <c r="K59" i="58" s="1"/>
  <c r="K60" i="58" s="1"/>
  <c r="K61" i="58" s="1"/>
  <c r="K62" i="58" s="1"/>
  <c r="K63" i="58" s="1"/>
  <c r="K64" i="58" s="1"/>
  <c r="K65" i="58" s="1"/>
  <c r="K66" i="58" s="1"/>
  <c r="K67" i="58" s="1"/>
  <c r="K68" i="58" s="1"/>
  <c r="K69" i="58" s="1"/>
  <c r="K70" i="58" s="1"/>
  <c r="K71" i="58" s="1"/>
  <c r="K72" i="58" s="1"/>
  <c r="K73" i="58" s="1"/>
  <c r="K74" i="58" s="1"/>
  <c r="K75" i="58" s="1"/>
  <c r="K76" i="58" s="1"/>
  <c r="K77" i="58" s="1"/>
  <c r="K78" i="58" s="1"/>
  <c r="K79" i="58" s="1"/>
  <c r="K80" i="58" s="1"/>
  <c r="K81" i="58" s="1"/>
  <c r="K82" i="58" s="1"/>
  <c r="K83" i="58" s="1"/>
  <c r="K84" i="58" s="1"/>
  <c r="K85" i="58" s="1"/>
  <c r="K86" i="58" s="1"/>
  <c r="K87" i="58" s="1"/>
  <c r="K88" i="58" s="1"/>
  <c r="K89" i="58" s="1"/>
  <c r="K90" i="58" s="1"/>
  <c r="K13" i="58" s="1"/>
  <c r="K98" i="58"/>
  <c r="K100" i="58" s="1"/>
  <c r="K101" i="58" s="1"/>
  <c r="K102" i="58" s="1"/>
  <c r="K103" i="58" s="1"/>
  <c r="K104" i="58" s="1"/>
  <c r="K105" i="58" s="1"/>
  <c r="K106" i="58" s="1"/>
  <c r="K107" i="58" s="1"/>
  <c r="K108" i="58" s="1"/>
  <c r="K109" i="58" s="1"/>
  <c r="K110" i="58" s="1"/>
  <c r="K111" i="58" s="1"/>
  <c r="K112" i="58" s="1"/>
  <c r="K113" i="58" s="1"/>
  <c r="K114" i="58" s="1"/>
  <c r="K115" i="58" s="1"/>
  <c r="K116" i="58" s="1"/>
  <c r="K117" i="58" s="1"/>
  <c r="K118" i="58" s="1"/>
  <c r="K119" i="58" s="1"/>
  <c r="K120" i="58" s="1"/>
  <c r="K121" i="58" s="1"/>
  <c r="K15" i="58" s="1"/>
  <c r="L30" i="57"/>
  <c r="K17" i="58" l="1"/>
  <c r="K19" i="58" s="1"/>
  <c r="K21" i="58" s="1"/>
  <c r="K22" i="58" s="1"/>
  <c r="L11" i="58" s="1"/>
  <c r="L96" i="57"/>
  <c r="L31" i="57"/>
  <c r="L97" i="57" s="1"/>
  <c r="L30" i="58" l="1"/>
  <c r="L31" i="58" s="1"/>
  <c r="L97" i="58" s="1"/>
  <c r="L32" i="57"/>
  <c r="L33" i="57" s="1"/>
  <c r="L35" i="57" s="1"/>
  <c r="L36" i="57" s="1"/>
  <c r="L37" i="57" s="1"/>
  <c r="L38" i="57" s="1"/>
  <c r="L39" i="57" s="1"/>
  <c r="L40" i="57" s="1"/>
  <c r="L41" i="57" s="1"/>
  <c r="L42" i="57" s="1"/>
  <c r="L43" i="57" s="1"/>
  <c r="L44" i="57" s="1"/>
  <c r="L45" i="57" s="1"/>
  <c r="L46" i="57" s="1"/>
  <c r="L47" i="57" s="1"/>
  <c r="L48" i="57" s="1"/>
  <c r="L49" i="57" s="1"/>
  <c r="L50" i="57" s="1"/>
  <c r="L51" i="57" s="1"/>
  <c r="L52" i="57" s="1"/>
  <c r="L53" i="57" s="1"/>
  <c r="L54" i="57" s="1"/>
  <c r="L55" i="57" s="1"/>
  <c r="L56" i="57" s="1"/>
  <c r="L57" i="57" s="1"/>
  <c r="L58" i="57" s="1"/>
  <c r="L59" i="57" s="1"/>
  <c r="L60" i="57" s="1"/>
  <c r="L61" i="57" s="1"/>
  <c r="L62" i="57" s="1"/>
  <c r="L63" i="57" s="1"/>
  <c r="L64" i="57" s="1"/>
  <c r="L65" i="57" s="1"/>
  <c r="L66" i="57" s="1"/>
  <c r="L67" i="57" s="1"/>
  <c r="L68" i="57" s="1"/>
  <c r="L69" i="57" s="1"/>
  <c r="L70" i="57" s="1"/>
  <c r="L71" i="57" s="1"/>
  <c r="L72" i="57" s="1"/>
  <c r="L73" i="57" s="1"/>
  <c r="L74" i="57" s="1"/>
  <c r="L75" i="57" s="1"/>
  <c r="L76" i="57" s="1"/>
  <c r="L77" i="57" s="1"/>
  <c r="L78" i="57" s="1"/>
  <c r="L79" i="57" s="1"/>
  <c r="L80" i="57" s="1"/>
  <c r="L81" i="57" s="1"/>
  <c r="L82" i="57" s="1"/>
  <c r="L83" i="57" s="1"/>
  <c r="L84" i="57" s="1"/>
  <c r="L85" i="57" s="1"/>
  <c r="L86" i="57" s="1"/>
  <c r="L87" i="57" s="1"/>
  <c r="L88" i="57" s="1"/>
  <c r="L89" i="57" s="1"/>
  <c r="L90" i="57" s="1"/>
  <c r="L13" i="57" s="1"/>
  <c r="L98" i="57"/>
  <c r="L100" i="57" s="1"/>
  <c r="L101" i="57" s="1"/>
  <c r="L102" i="57" s="1"/>
  <c r="L103" i="57" s="1"/>
  <c r="L104" i="57" s="1"/>
  <c r="L105" i="57" s="1"/>
  <c r="L106" i="57" s="1"/>
  <c r="L107" i="57" s="1"/>
  <c r="L108" i="57" s="1"/>
  <c r="L109" i="57" s="1"/>
  <c r="L110" i="57" s="1"/>
  <c r="L111" i="57" s="1"/>
  <c r="L112" i="57" s="1"/>
  <c r="L113" i="57" s="1"/>
  <c r="L114" i="57" s="1"/>
  <c r="L115" i="57" s="1"/>
  <c r="L116" i="57" s="1"/>
  <c r="L117" i="57" s="1"/>
  <c r="L118" i="57" s="1"/>
  <c r="L119" i="57" s="1"/>
  <c r="L120" i="57" s="1"/>
  <c r="L121" i="57" s="1"/>
  <c r="L15" i="57" s="1"/>
  <c r="L96" i="58" l="1"/>
  <c r="L98" i="58" s="1"/>
  <c r="L100" i="58" s="1"/>
  <c r="L101" i="58" s="1"/>
  <c r="L102" i="58" s="1"/>
  <c r="L103" i="58" s="1"/>
  <c r="L104" i="58" s="1"/>
  <c r="L105" i="58" s="1"/>
  <c r="L106" i="58" s="1"/>
  <c r="L107" i="58" s="1"/>
  <c r="L108" i="58" s="1"/>
  <c r="L109" i="58" s="1"/>
  <c r="L110" i="58" s="1"/>
  <c r="L111" i="58" s="1"/>
  <c r="L112" i="58" s="1"/>
  <c r="L113" i="58" s="1"/>
  <c r="L114" i="58" s="1"/>
  <c r="L115" i="58" s="1"/>
  <c r="L116" i="58" s="1"/>
  <c r="L117" i="58" s="1"/>
  <c r="L118" i="58" s="1"/>
  <c r="L119" i="58" s="1"/>
  <c r="L120" i="58" s="1"/>
  <c r="L121" i="58" s="1"/>
  <c r="L15" i="58" s="1"/>
  <c r="L17" i="57"/>
  <c r="L19" i="57" s="1"/>
  <c r="L21" i="57" s="1"/>
  <c r="L32" i="58"/>
  <c r="L33" i="58" s="1"/>
  <c r="L35" i="58" s="1"/>
  <c r="L36" i="58" s="1"/>
  <c r="L37" i="58" s="1"/>
  <c r="L38" i="58" s="1"/>
  <c r="L39" i="58" s="1"/>
  <c r="L40" i="58" s="1"/>
  <c r="L41" i="58" s="1"/>
  <c r="L42" i="58" s="1"/>
  <c r="L43" i="58" s="1"/>
  <c r="L44" i="58" s="1"/>
  <c r="L45" i="58" s="1"/>
  <c r="L46" i="58" s="1"/>
  <c r="L47" i="58" s="1"/>
  <c r="L48" i="58" s="1"/>
  <c r="L49" i="58" s="1"/>
  <c r="L50" i="58" s="1"/>
  <c r="L51" i="58" s="1"/>
  <c r="L52" i="58" s="1"/>
  <c r="L53" i="58" s="1"/>
  <c r="L54" i="58" s="1"/>
  <c r="L55" i="58" s="1"/>
  <c r="L56" i="58" s="1"/>
  <c r="L57" i="58" s="1"/>
  <c r="L58" i="58" s="1"/>
  <c r="L59" i="58" s="1"/>
  <c r="L60" i="58" s="1"/>
  <c r="L61" i="58" s="1"/>
  <c r="L62" i="58" s="1"/>
  <c r="L63" i="58" s="1"/>
  <c r="L64" i="58" s="1"/>
  <c r="L65" i="58" s="1"/>
  <c r="L66" i="58" s="1"/>
  <c r="L67" i="58" s="1"/>
  <c r="L68" i="58" s="1"/>
  <c r="L69" i="58" s="1"/>
  <c r="L70" i="58" s="1"/>
  <c r="L71" i="58" s="1"/>
  <c r="L72" i="58" s="1"/>
  <c r="L73" i="58" s="1"/>
  <c r="L74" i="58" s="1"/>
  <c r="L75" i="58" s="1"/>
  <c r="L76" i="58" s="1"/>
  <c r="L77" i="58" s="1"/>
  <c r="L78" i="58" s="1"/>
  <c r="L79" i="58" s="1"/>
  <c r="L80" i="58" s="1"/>
  <c r="L81" i="58" s="1"/>
  <c r="L82" i="58" s="1"/>
  <c r="L83" i="58" s="1"/>
  <c r="L84" i="58" s="1"/>
  <c r="L85" i="58" s="1"/>
  <c r="L86" i="58" s="1"/>
  <c r="L87" i="58" s="1"/>
  <c r="L88" i="58" s="1"/>
  <c r="L89" i="58" s="1"/>
  <c r="L90" i="58" s="1"/>
  <c r="L13" i="58" s="1"/>
  <c r="L22" i="57" l="1"/>
  <c r="M11" i="57" s="1"/>
  <c r="M30" i="57" s="1"/>
  <c r="L17" i="58"/>
  <c r="L19" i="58" s="1"/>
  <c r="L21" i="58" s="1"/>
  <c r="M31" i="57" l="1"/>
  <c r="M97" i="57" s="1"/>
  <c r="M96" i="57"/>
  <c r="L22" i="58"/>
  <c r="M11" i="58" s="1"/>
  <c r="M30" i="58" s="1"/>
  <c r="M98" i="57" l="1"/>
  <c r="M100" i="57" s="1"/>
  <c r="M101" i="57" s="1"/>
  <c r="M102" i="57" s="1"/>
  <c r="M103" i="57" s="1"/>
  <c r="M104" i="57" s="1"/>
  <c r="M105" i="57" s="1"/>
  <c r="M106" i="57" s="1"/>
  <c r="M107" i="57" s="1"/>
  <c r="M108" i="57" s="1"/>
  <c r="M109" i="57" s="1"/>
  <c r="M110" i="57" s="1"/>
  <c r="M111" i="57" s="1"/>
  <c r="M112" i="57" s="1"/>
  <c r="M113" i="57" s="1"/>
  <c r="M114" i="57" s="1"/>
  <c r="M115" i="57" s="1"/>
  <c r="M116" i="57" s="1"/>
  <c r="M117" i="57" s="1"/>
  <c r="M118" i="57" s="1"/>
  <c r="M119" i="57" s="1"/>
  <c r="M120" i="57" s="1"/>
  <c r="M121" i="57" s="1"/>
  <c r="M15" i="57" s="1"/>
  <c r="M32" i="57"/>
  <c r="M33" i="57" s="1"/>
  <c r="M35" i="57" s="1"/>
  <c r="M36" i="57" s="1"/>
  <c r="M37" i="57" s="1"/>
  <c r="M38" i="57" s="1"/>
  <c r="M39" i="57" s="1"/>
  <c r="M40" i="57" s="1"/>
  <c r="M41" i="57" s="1"/>
  <c r="M42" i="57" s="1"/>
  <c r="M43" i="57" s="1"/>
  <c r="M44" i="57" s="1"/>
  <c r="M45" i="57" s="1"/>
  <c r="M46" i="57" s="1"/>
  <c r="M47" i="57" s="1"/>
  <c r="M48" i="57" s="1"/>
  <c r="M49" i="57" s="1"/>
  <c r="M50" i="57" s="1"/>
  <c r="M51" i="57" s="1"/>
  <c r="M52" i="57" s="1"/>
  <c r="M53" i="57" s="1"/>
  <c r="M54" i="57" s="1"/>
  <c r="M55" i="57" s="1"/>
  <c r="M56" i="57" s="1"/>
  <c r="M57" i="57" s="1"/>
  <c r="M58" i="57" s="1"/>
  <c r="M59" i="57" s="1"/>
  <c r="M60" i="57" s="1"/>
  <c r="M61" i="57" s="1"/>
  <c r="M62" i="57" s="1"/>
  <c r="M63" i="57" s="1"/>
  <c r="M64" i="57" s="1"/>
  <c r="M65" i="57" s="1"/>
  <c r="M66" i="57" s="1"/>
  <c r="M67" i="57" s="1"/>
  <c r="M68" i="57" s="1"/>
  <c r="M69" i="57" s="1"/>
  <c r="M70" i="57" s="1"/>
  <c r="M71" i="57" s="1"/>
  <c r="M72" i="57" s="1"/>
  <c r="M73" i="57" s="1"/>
  <c r="M74" i="57" s="1"/>
  <c r="M75" i="57" s="1"/>
  <c r="M76" i="57" s="1"/>
  <c r="M77" i="57" s="1"/>
  <c r="M78" i="57" s="1"/>
  <c r="M79" i="57" s="1"/>
  <c r="M80" i="57" s="1"/>
  <c r="M81" i="57" s="1"/>
  <c r="M82" i="57" s="1"/>
  <c r="M83" i="57" s="1"/>
  <c r="M84" i="57" s="1"/>
  <c r="M85" i="57" s="1"/>
  <c r="M86" i="57" s="1"/>
  <c r="M87" i="57" s="1"/>
  <c r="M88" i="57" s="1"/>
  <c r="M89" i="57" s="1"/>
  <c r="M90" i="57" s="1"/>
  <c r="M13" i="57" s="1"/>
  <c r="M96" i="58"/>
  <c r="M31" i="58"/>
  <c r="M97" i="58" s="1"/>
  <c r="M17" i="57" l="1"/>
  <c r="M19" i="57" s="1"/>
  <c r="M21" i="57" s="1"/>
  <c r="M22" i="57" s="1"/>
  <c r="N11" i="57" s="1"/>
  <c r="N30" i="57" s="1"/>
  <c r="N96" i="57" s="1"/>
  <c r="M32" i="58"/>
  <c r="M33" i="58" s="1"/>
  <c r="M35" i="58" s="1"/>
  <c r="M36" i="58" s="1"/>
  <c r="M37" i="58" s="1"/>
  <c r="M38" i="58" s="1"/>
  <c r="M39" i="58" s="1"/>
  <c r="M40" i="58" s="1"/>
  <c r="M41" i="58" s="1"/>
  <c r="M42" i="58" s="1"/>
  <c r="M43" i="58" s="1"/>
  <c r="M44" i="58" s="1"/>
  <c r="M45" i="58" s="1"/>
  <c r="M46" i="58" s="1"/>
  <c r="M47" i="58" s="1"/>
  <c r="M48" i="58" s="1"/>
  <c r="M49" i="58" s="1"/>
  <c r="M50" i="58" s="1"/>
  <c r="M51" i="58" s="1"/>
  <c r="M52" i="58" s="1"/>
  <c r="M53" i="58" s="1"/>
  <c r="M54" i="58" s="1"/>
  <c r="M55" i="58" s="1"/>
  <c r="M56" i="58" s="1"/>
  <c r="M57" i="58" s="1"/>
  <c r="M58" i="58" s="1"/>
  <c r="M59" i="58" s="1"/>
  <c r="M60" i="58" s="1"/>
  <c r="M61" i="58" s="1"/>
  <c r="M62" i="58" s="1"/>
  <c r="M63" i="58" s="1"/>
  <c r="M64" i="58" s="1"/>
  <c r="M65" i="58" s="1"/>
  <c r="M66" i="58" s="1"/>
  <c r="M67" i="58" s="1"/>
  <c r="M68" i="58" s="1"/>
  <c r="M69" i="58" s="1"/>
  <c r="M70" i="58" s="1"/>
  <c r="M71" i="58" s="1"/>
  <c r="M72" i="58" s="1"/>
  <c r="M73" i="58" s="1"/>
  <c r="M74" i="58" s="1"/>
  <c r="M75" i="58" s="1"/>
  <c r="M76" i="58" s="1"/>
  <c r="M77" i="58" s="1"/>
  <c r="M78" i="58" s="1"/>
  <c r="M79" i="58" s="1"/>
  <c r="M80" i="58" s="1"/>
  <c r="M81" i="58" s="1"/>
  <c r="M82" i="58" s="1"/>
  <c r="M83" i="58" s="1"/>
  <c r="M84" i="58" s="1"/>
  <c r="M85" i="58" s="1"/>
  <c r="M86" i="58" s="1"/>
  <c r="M87" i="58" s="1"/>
  <c r="M88" i="58" s="1"/>
  <c r="M89" i="58" s="1"/>
  <c r="M90" i="58" s="1"/>
  <c r="M13" i="58" s="1"/>
  <c r="M98" i="58"/>
  <c r="M100" i="58" s="1"/>
  <c r="M101" i="58" s="1"/>
  <c r="M102" i="58" s="1"/>
  <c r="M103" i="58" s="1"/>
  <c r="M104" i="58" s="1"/>
  <c r="M105" i="58" s="1"/>
  <c r="M106" i="58" s="1"/>
  <c r="M107" i="58" s="1"/>
  <c r="M108" i="58" s="1"/>
  <c r="M109" i="58" s="1"/>
  <c r="M110" i="58" s="1"/>
  <c r="M111" i="58" s="1"/>
  <c r="M112" i="58" s="1"/>
  <c r="M113" i="58" s="1"/>
  <c r="M114" i="58" s="1"/>
  <c r="M115" i="58" s="1"/>
  <c r="M116" i="58" s="1"/>
  <c r="M117" i="58" s="1"/>
  <c r="M118" i="58" s="1"/>
  <c r="M119" i="58" s="1"/>
  <c r="M120" i="58" s="1"/>
  <c r="M121" i="58" s="1"/>
  <c r="M15" i="58" s="1"/>
  <c r="N31" i="57" l="1"/>
  <c r="N97" i="57" s="1"/>
  <c r="N98" i="57" s="1"/>
  <c r="N100" i="57" s="1"/>
  <c r="N101" i="57" s="1"/>
  <c r="N102" i="57" s="1"/>
  <c r="N103" i="57" s="1"/>
  <c r="N104" i="57" s="1"/>
  <c r="N105" i="57" s="1"/>
  <c r="N106" i="57" s="1"/>
  <c r="N107" i="57" s="1"/>
  <c r="N108" i="57" s="1"/>
  <c r="N109" i="57" s="1"/>
  <c r="N110" i="57" s="1"/>
  <c r="N111" i="57" s="1"/>
  <c r="N112" i="57" s="1"/>
  <c r="N113" i="57" s="1"/>
  <c r="N114" i="57" s="1"/>
  <c r="N115" i="57" s="1"/>
  <c r="N116" i="57" s="1"/>
  <c r="N117" i="57" s="1"/>
  <c r="N118" i="57" s="1"/>
  <c r="N119" i="57" s="1"/>
  <c r="N120" i="57" s="1"/>
  <c r="N121" i="57" s="1"/>
  <c r="N15" i="57" s="1"/>
  <c r="M17" i="58"/>
  <c r="M19" i="58" s="1"/>
  <c r="M21" i="58" s="1"/>
  <c r="M22" i="58" s="1"/>
  <c r="N11" i="58" s="1"/>
  <c r="N32" i="57" l="1"/>
  <c r="N33" i="57" s="1"/>
  <c r="N35" i="57" s="1"/>
  <c r="N36" i="57" s="1"/>
  <c r="N37" i="57" s="1"/>
  <c r="N38" i="57" s="1"/>
  <c r="N39" i="57" s="1"/>
  <c r="N40" i="57" s="1"/>
  <c r="N41" i="57" s="1"/>
  <c r="N42" i="57" s="1"/>
  <c r="N43" i="57" s="1"/>
  <c r="N44" i="57" s="1"/>
  <c r="N45" i="57" s="1"/>
  <c r="N46" i="57" s="1"/>
  <c r="N47" i="57" s="1"/>
  <c r="N48" i="57" s="1"/>
  <c r="N49" i="57" s="1"/>
  <c r="N50" i="57" s="1"/>
  <c r="N51" i="57" s="1"/>
  <c r="N52" i="57" s="1"/>
  <c r="N53" i="57" s="1"/>
  <c r="N54" i="57" s="1"/>
  <c r="N55" i="57" s="1"/>
  <c r="N56" i="57" s="1"/>
  <c r="N57" i="57" s="1"/>
  <c r="N58" i="57" s="1"/>
  <c r="N59" i="57" s="1"/>
  <c r="N60" i="57" s="1"/>
  <c r="N61" i="57" s="1"/>
  <c r="N62" i="57" s="1"/>
  <c r="N63" i="57" s="1"/>
  <c r="N64" i="57" s="1"/>
  <c r="N65" i="57" s="1"/>
  <c r="N66" i="57" s="1"/>
  <c r="N67" i="57" s="1"/>
  <c r="N68" i="57" s="1"/>
  <c r="N69" i="57" s="1"/>
  <c r="N70" i="57" s="1"/>
  <c r="N71" i="57" s="1"/>
  <c r="N72" i="57" s="1"/>
  <c r="N73" i="57" s="1"/>
  <c r="N74" i="57" s="1"/>
  <c r="N75" i="57" s="1"/>
  <c r="N76" i="57" s="1"/>
  <c r="N77" i="57" s="1"/>
  <c r="N78" i="57" s="1"/>
  <c r="N79" i="57" s="1"/>
  <c r="N80" i="57" s="1"/>
  <c r="N81" i="57" s="1"/>
  <c r="N82" i="57" s="1"/>
  <c r="N83" i="57" s="1"/>
  <c r="N84" i="57" s="1"/>
  <c r="N85" i="57" s="1"/>
  <c r="N86" i="57" s="1"/>
  <c r="N87" i="57" s="1"/>
  <c r="N88" i="57" s="1"/>
  <c r="N89" i="57" s="1"/>
  <c r="N90" i="57" s="1"/>
  <c r="N13" i="57" s="1"/>
  <c r="N17" i="57" s="1"/>
  <c r="N19" i="57" s="1"/>
  <c r="N21" i="57" s="1"/>
  <c r="N22" i="57" s="1"/>
  <c r="O11" i="57" s="1"/>
  <c r="O30" i="57" s="1"/>
  <c r="N30" i="58"/>
  <c r="O31" i="57" l="1"/>
  <c r="O97" i="57" s="1"/>
  <c r="O96" i="57"/>
  <c r="N31" i="58"/>
  <c r="N97" i="58" s="1"/>
  <c r="N96" i="58"/>
  <c r="O98" i="57" l="1"/>
  <c r="O100" i="57" s="1"/>
  <c r="O101" i="57" s="1"/>
  <c r="O102" i="57" s="1"/>
  <c r="O103" i="57" s="1"/>
  <c r="O104" i="57" s="1"/>
  <c r="O105" i="57" s="1"/>
  <c r="O106" i="57" s="1"/>
  <c r="O107" i="57" s="1"/>
  <c r="O108" i="57" s="1"/>
  <c r="O109" i="57" s="1"/>
  <c r="O110" i="57" s="1"/>
  <c r="O111" i="57" s="1"/>
  <c r="O112" i="57" s="1"/>
  <c r="O113" i="57" s="1"/>
  <c r="O114" i="57" s="1"/>
  <c r="O115" i="57" s="1"/>
  <c r="O116" i="57" s="1"/>
  <c r="O117" i="57" s="1"/>
  <c r="O118" i="57" s="1"/>
  <c r="O119" i="57" s="1"/>
  <c r="O120" i="57" s="1"/>
  <c r="O121" i="57" s="1"/>
  <c r="O15" i="57" s="1"/>
  <c r="O32" i="57"/>
  <c r="O33" i="57" s="1"/>
  <c r="O35" i="57" s="1"/>
  <c r="O36" i="57" s="1"/>
  <c r="O37" i="57" s="1"/>
  <c r="O38" i="57" s="1"/>
  <c r="O39" i="57" s="1"/>
  <c r="O40" i="57" s="1"/>
  <c r="O41" i="57" s="1"/>
  <c r="O42" i="57" s="1"/>
  <c r="O43" i="57" s="1"/>
  <c r="O44" i="57" s="1"/>
  <c r="O45" i="57" s="1"/>
  <c r="O46" i="57" s="1"/>
  <c r="O47" i="57" s="1"/>
  <c r="O48" i="57" s="1"/>
  <c r="O49" i="57" s="1"/>
  <c r="O50" i="57" s="1"/>
  <c r="O51" i="57" s="1"/>
  <c r="O52" i="57" s="1"/>
  <c r="O53" i="57" s="1"/>
  <c r="O54" i="57" s="1"/>
  <c r="O55" i="57" s="1"/>
  <c r="O56" i="57" s="1"/>
  <c r="O57" i="57" s="1"/>
  <c r="O58" i="57" s="1"/>
  <c r="O59" i="57" s="1"/>
  <c r="O60" i="57" s="1"/>
  <c r="O61" i="57" s="1"/>
  <c r="O62" i="57" s="1"/>
  <c r="O63" i="57" s="1"/>
  <c r="O64" i="57" s="1"/>
  <c r="O65" i="57" s="1"/>
  <c r="O66" i="57" s="1"/>
  <c r="O67" i="57" s="1"/>
  <c r="O68" i="57" s="1"/>
  <c r="O69" i="57" s="1"/>
  <c r="O70" i="57" s="1"/>
  <c r="O71" i="57" s="1"/>
  <c r="O72" i="57" s="1"/>
  <c r="O73" i="57" s="1"/>
  <c r="O74" i="57" s="1"/>
  <c r="O75" i="57" s="1"/>
  <c r="O76" i="57" s="1"/>
  <c r="O77" i="57" s="1"/>
  <c r="O78" i="57" s="1"/>
  <c r="O79" i="57" s="1"/>
  <c r="O80" i="57" s="1"/>
  <c r="O81" i="57" s="1"/>
  <c r="O82" i="57" s="1"/>
  <c r="O83" i="57" s="1"/>
  <c r="O84" i="57" s="1"/>
  <c r="O85" i="57" s="1"/>
  <c r="O86" i="57" s="1"/>
  <c r="O87" i="57" s="1"/>
  <c r="O88" i="57" s="1"/>
  <c r="O89" i="57" s="1"/>
  <c r="O90" i="57" s="1"/>
  <c r="O13" i="57" s="1"/>
  <c r="O17" i="57" s="1"/>
  <c r="O19" i="57" s="1"/>
  <c r="O21" i="57" s="1"/>
  <c r="O22" i="57" s="1"/>
  <c r="P11" i="57" s="1"/>
  <c r="N32" i="58"/>
  <c r="N33" i="58" s="1"/>
  <c r="N35" i="58" s="1"/>
  <c r="N36" i="58" s="1"/>
  <c r="N37" i="58" s="1"/>
  <c r="N38" i="58" s="1"/>
  <c r="N39" i="58" s="1"/>
  <c r="N40" i="58" s="1"/>
  <c r="N41" i="58" s="1"/>
  <c r="N42" i="58" s="1"/>
  <c r="N43" i="58" s="1"/>
  <c r="N44" i="58" s="1"/>
  <c r="N45" i="58" s="1"/>
  <c r="N46" i="58" s="1"/>
  <c r="N47" i="58" s="1"/>
  <c r="N48" i="58" s="1"/>
  <c r="N49" i="58" s="1"/>
  <c r="N50" i="58" s="1"/>
  <c r="N51" i="58" s="1"/>
  <c r="N52" i="58" s="1"/>
  <c r="N53" i="58" s="1"/>
  <c r="N54" i="58" s="1"/>
  <c r="N55" i="58" s="1"/>
  <c r="N56" i="58" s="1"/>
  <c r="N57" i="58" s="1"/>
  <c r="N58" i="58" s="1"/>
  <c r="N59" i="58" s="1"/>
  <c r="N60" i="58" s="1"/>
  <c r="N61" i="58" s="1"/>
  <c r="N62" i="58" s="1"/>
  <c r="N63" i="58" s="1"/>
  <c r="N64" i="58" s="1"/>
  <c r="N65" i="58" s="1"/>
  <c r="N66" i="58" s="1"/>
  <c r="N67" i="58" s="1"/>
  <c r="N68" i="58" s="1"/>
  <c r="N69" i="58" s="1"/>
  <c r="N70" i="58" s="1"/>
  <c r="N71" i="58" s="1"/>
  <c r="N72" i="58" s="1"/>
  <c r="N73" i="58" s="1"/>
  <c r="N74" i="58" s="1"/>
  <c r="N75" i="58" s="1"/>
  <c r="N76" i="58" s="1"/>
  <c r="N77" i="58" s="1"/>
  <c r="N78" i="58" s="1"/>
  <c r="N79" i="58" s="1"/>
  <c r="N80" i="58" s="1"/>
  <c r="N81" i="58" s="1"/>
  <c r="N82" i="58" s="1"/>
  <c r="N83" i="58" s="1"/>
  <c r="N84" i="58" s="1"/>
  <c r="N85" i="58" s="1"/>
  <c r="N86" i="58" s="1"/>
  <c r="N87" i="58" s="1"/>
  <c r="N88" i="58" s="1"/>
  <c r="N89" i="58" s="1"/>
  <c r="N90" i="58" s="1"/>
  <c r="N13" i="58" s="1"/>
  <c r="N98" i="58"/>
  <c r="N100" i="58" s="1"/>
  <c r="N101" i="58" s="1"/>
  <c r="N102" i="58" s="1"/>
  <c r="N103" i="58" s="1"/>
  <c r="N104" i="58" s="1"/>
  <c r="N105" i="58" s="1"/>
  <c r="N106" i="58" s="1"/>
  <c r="N107" i="58" s="1"/>
  <c r="N108" i="58" s="1"/>
  <c r="N109" i="58" s="1"/>
  <c r="N110" i="58" s="1"/>
  <c r="N111" i="58" s="1"/>
  <c r="N112" i="58" s="1"/>
  <c r="N113" i="58" s="1"/>
  <c r="N114" i="58" s="1"/>
  <c r="N115" i="58" s="1"/>
  <c r="N116" i="58" s="1"/>
  <c r="N117" i="58" s="1"/>
  <c r="N118" i="58" s="1"/>
  <c r="N119" i="58" s="1"/>
  <c r="N120" i="58" s="1"/>
  <c r="N121" i="58" s="1"/>
  <c r="N15" i="58" s="1"/>
  <c r="N17" i="58" l="1"/>
  <c r="N19" i="58" s="1"/>
  <c r="N21" i="58" s="1"/>
  <c r="N22" i="58" s="1"/>
  <c r="O11" i="58" s="1"/>
  <c r="P30" i="57"/>
  <c r="P31" i="57" l="1"/>
  <c r="P97" i="57" s="1"/>
  <c r="P96" i="57"/>
  <c r="O30" i="58"/>
  <c r="P98" i="57" l="1"/>
  <c r="P100" i="57" s="1"/>
  <c r="P101" i="57" s="1"/>
  <c r="P102" i="57" s="1"/>
  <c r="P103" i="57" s="1"/>
  <c r="P104" i="57" s="1"/>
  <c r="P105" i="57" s="1"/>
  <c r="P106" i="57" s="1"/>
  <c r="P107" i="57" s="1"/>
  <c r="P108" i="57" s="1"/>
  <c r="P109" i="57" s="1"/>
  <c r="P110" i="57" s="1"/>
  <c r="P111" i="57" s="1"/>
  <c r="P112" i="57" s="1"/>
  <c r="P113" i="57" s="1"/>
  <c r="P114" i="57" s="1"/>
  <c r="P115" i="57" s="1"/>
  <c r="P116" i="57" s="1"/>
  <c r="P117" i="57" s="1"/>
  <c r="P118" i="57" s="1"/>
  <c r="P119" i="57" s="1"/>
  <c r="P120" i="57" s="1"/>
  <c r="P121" i="57" s="1"/>
  <c r="P15" i="57" s="1"/>
  <c r="P32" i="57"/>
  <c r="P33" i="57" s="1"/>
  <c r="P35" i="57" s="1"/>
  <c r="P36" i="57" s="1"/>
  <c r="P37" i="57" s="1"/>
  <c r="P38" i="57" s="1"/>
  <c r="P39" i="57" s="1"/>
  <c r="P40" i="57" s="1"/>
  <c r="P41" i="57" s="1"/>
  <c r="P42" i="57" s="1"/>
  <c r="P43" i="57" s="1"/>
  <c r="P44" i="57" s="1"/>
  <c r="P45" i="57" s="1"/>
  <c r="P46" i="57" s="1"/>
  <c r="P47" i="57" s="1"/>
  <c r="P48" i="57" s="1"/>
  <c r="P49" i="57" s="1"/>
  <c r="P50" i="57" s="1"/>
  <c r="P51" i="57" s="1"/>
  <c r="P52" i="57" s="1"/>
  <c r="P53" i="57" s="1"/>
  <c r="P54" i="57" s="1"/>
  <c r="P55" i="57" s="1"/>
  <c r="P56" i="57" s="1"/>
  <c r="P57" i="57" s="1"/>
  <c r="P58" i="57" s="1"/>
  <c r="P59" i="57" s="1"/>
  <c r="P60" i="57" s="1"/>
  <c r="P61" i="57" s="1"/>
  <c r="P62" i="57" s="1"/>
  <c r="P63" i="57" s="1"/>
  <c r="P64" i="57" s="1"/>
  <c r="P65" i="57" s="1"/>
  <c r="P66" i="57" s="1"/>
  <c r="P67" i="57" s="1"/>
  <c r="P68" i="57" s="1"/>
  <c r="P69" i="57" s="1"/>
  <c r="P70" i="57" s="1"/>
  <c r="P71" i="57" s="1"/>
  <c r="P72" i="57" s="1"/>
  <c r="P73" i="57" s="1"/>
  <c r="P74" i="57" s="1"/>
  <c r="P75" i="57" s="1"/>
  <c r="P76" i="57" s="1"/>
  <c r="P77" i="57" s="1"/>
  <c r="P78" i="57" s="1"/>
  <c r="P79" i="57" s="1"/>
  <c r="P80" i="57" s="1"/>
  <c r="P81" i="57" s="1"/>
  <c r="P82" i="57" s="1"/>
  <c r="P83" i="57" s="1"/>
  <c r="P84" i="57" s="1"/>
  <c r="P85" i="57" s="1"/>
  <c r="P86" i="57" s="1"/>
  <c r="P87" i="57" s="1"/>
  <c r="P88" i="57" s="1"/>
  <c r="P89" i="57" s="1"/>
  <c r="P90" i="57" s="1"/>
  <c r="P13" i="57" s="1"/>
  <c r="O96" i="58"/>
  <c r="O31" i="58"/>
  <c r="O97" i="58" s="1"/>
  <c r="P17" i="57" l="1"/>
  <c r="P19" i="57" s="1"/>
  <c r="P21" i="57" s="1"/>
  <c r="P22" i="57" s="1"/>
  <c r="Q11" i="57" s="1"/>
  <c r="Q30" i="57" s="1"/>
  <c r="Q31" i="57" s="1"/>
  <c r="Q97" i="57" s="1"/>
  <c r="O32" i="58"/>
  <c r="O33" i="58" s="1"/>
  <c r="O35" i="58" s="1"/>
  <c r="O36" i="58" s="1"/>
  <c r="O37" i="58" s="1"/>
  <c r="O38" i="58" s="1"/>
  <c r="O39" i="58" s="1"/>
  <c r="O40" i="58" s="1"/>
  <c r="O41" i="58" s="1"/>
  <c r="O42" i="58" s="1"/>
  <c r="O43" i="58" s="1"/>
  <c r="O44" i="58" s="1"/>
  <c r="O45" i="58" s="1"/>
  <c r="O46" i="58" s="1"/>
  <c r="O47" i="58" s="1"/>
  <c r="O48" i="58" s="1"/>
  <c r="O49" i="58" s="1"/>
  <c r="O50" i="58" s="1"/>
  <c r="O51" i="58" s="1"/>
  <c r="O52" i="58" s="1"/>
  <c r="O53" i="58" s="1"/>
  <c r="O54" i="58" s="1"/>
  <c r="O55" i="58" s="1"/>
  <c r="O56" i="58" s="1"/>
  <c r="O57" i="58" s="1"/>
  <c r="O58" i="58" s="1"/>
  <c r="O59" i="58" s="1"/>
  <c r="O60" i="58" s="1"/>
  <c r="O61" i="58" s="1"/>
  <c r="O62" i="58" s="1"/>
  <c r="O63" i="58" s="1"/>
  <c r="O64" i="58" s="1"/>
  <c r="O65" i="58" s="1"/>
  <c r="O66" i="58" s="1"/>
  <c r="O67" i="58" s="1"/>
  <c r="O68" i="58" s="1"/>
  <c r="O69" i="58" s="1"/>
  <c r="O70" i="58" s="1"/>
  <c r="O71" i="58" s="1"/>
  <c r="O72" i="58" s="1"/>
  <c r="O73" i="58" s="1"/>
  <c r="O74" i="58" s="1"/>
  <c r="O75" i="58" s="1"/>
  <c r="O76" i="58" s="1"/>
  <c r="O77" i="58" s="1"/>
  <c r="O78" i="58" s="1"/>
  <c r="O79" i="58" s="1"/>
  <c r="O80" i="58" s="1"/>
  <c r="O81" i="58" s="1"/>
  <c r="O82" i="58" s="1"/>
  <c r="O83" i="58" s="1"/>
  <c r="O84" i="58" s="1"/>
  <c r="O85" i="58" s="1"/>
  <c r="O86" i="58" s="1"/>
  <c r="O87" i="58" s="1"/>
  <c r="O88" i="58" s="1"/>
  <c r="O89" i="58" s="1"/>
  <c r="O90" i="58" s="1"/>
  <c r="O13" i="58" s="1"/>
  <c r="O98" i="58"/>
  <c r="O100" i="58" s="1"/>
  <c r="O101" i="58" s="1"/>
  <c r="O102" i="58" s="1"/>
  <c r="O103" i="58" s="1"/>
  <c r="O104" i="58" s="1"/>
  <c r="O105" i="58" s="1"/>
  <c r="O106" i="58" s="1"/>
  <c r="O107" i="58" s="1"/>
  <c r="O108" i="58" s="1"/>
  <c r="O109" i="58" s="1"/>
  <c r="O110" i="58" s="1"/>
  <c r="O111" i="58" s="1"/>
  <c r="O112" i="58" s="1"/>
  <c r="O113" i="58" s="1"/>
  <c r="O114" i="58" s="1"/>
  <c r="O115" i="58" s="1"/>
  <c r="O116" i="58" s="1"/>
  <c r="O117" i="58" s="1"/>
  <c r="O118" i="58" s="1"/>
  <c r="O119" i="58" s="1"/>
  <c r="O120" i="58" s="1"/>
  <c r="O121" i="58" s="1"/>
  <c r="O15" i="58" s="1"/>
  <c r="O17" i="58" l="1"/>
  <c r="O19" i="58" s="1"/>
  <c r="O21" i="58" s="1"/>
  <c r="Q96" i="57"/>
  <c r="Q98" i="57" s="1"/>
  <c r="Q100" i="57" s="1"/>
  <c r="Q101" i="57" s="1"/>
  <c r="Q102" i="57" s="1"/>
  <c r="Q103" i="57" s="1"/>
  <c r="Q104" i="57" s="1"/>
  <c r="Q105" i="57" s="1"/>
  <c r="Q106" i="57" s="1"/>
  <c r="Q107" i="57" s="1"/>
  <c r="Q108" i="57" s="1"/>
  <c r="Q109" i="57" s="1"/>
  <c r="Q110" i="57" s="1"/>
  <c r="Q111" i="57" s="1"/>
  <c r="Q112" i="57" s="1"/>
  <c r="Q113" i="57" s="1"/>
  <c r="Q114" i="57" s="1"/>
  <c r="Q115" i="57" s="1"/>
  <c r="Q116" i="57" s="1"/>
  <c r="Q117" i="57" s="1"/>
  <c r="Q118" i="57" s="1"/>
  <c r="Q119" i="57" s="1"/>
  <c r="Q120" i="57" s="1"/>
  <c r="Q121" i="57" s="1"/>
  <c r="Q15" i="57" s="1"/>
  <c r="Q32" i="57"/>
  <c r="Q33" i="57" s="1"/>
  <c r="Q35" i="57" s="1"/>
  <c r="Q36" i="57" s="1"/>
  <c r="Q37" i="57" s="1"/>
  <c r="Q38" i="57" s="1"/>
  <c r="Q39" i="57" s="1"/>
  <c r="Q40" i="57" s="1"/>
  <c r="Q41" i="57" s="1"/>
  <c r="Q42" i="57" s="1"/>
  <c r="Q43" i="57" s="1"/>
  <c r="Q44" i="57" s="1"/>
  <c r="Q45" i="57" s="1"/>
  <c r="Q46" i="57" s="1"/>
  <c r="Q47" i="57" s="1"/>
  <c r="Q48" i="57" s="1"/>
  <c r="Q49" i="57" s="1"/>
  <c r="Q50" i="57" s="1"/>
  <c r="Q51" i="57" s="1"/>
  <c r="Q52" i="57" s="1"/>
  <c r="Q53" i="57" s="1"/>
  <c r="Q54" i="57" s="1"/>
  <c r="Q55" i="57" s="1"/>
  <c r="Q56" i="57" s="1"/>
  <c r="Q57" i="57" s="1"/>
  <c r="Q58" i="57" s="1"/>
  <c r="Q59" i="57" s="1"/>
  <c r="Q60" i="57" s="1"/>
  <c r="Q61" i="57" s="1"/>
  <c r="Q62" i="57" s="1"/>
  <c r="Q63" i="57" s="1"/>
  <c r="Q64" i="57" s="1"/>
  <c r="Q65" i="57" s="1"/>
  <c r="Q66" i="57" s="1"/>
  <c r="Q67" i="57" s="1"/>
  <c r="Q68" i="57" s="1"/>
  <c r="Q69" i="57" s="1"/>
  <c r="Q70" i="57" s="1"/>
  <c r="Q71" i="57" s="1"/>
  <c r="Q72" i="57" s="1"/>
  <c r="Q73" i="57" s="1"/>
  <c r="Q74" i="57" s="1"/>
  <c r="Q75" i="57" s="1"/>
  <c r="Q76" i="57" s="1"/>
  <c r="Q77" i="57" s="1"/>
  <c r="Q78" i="57" s="1"/>
  <c r="Q79" i="57" s="1"/>
  <c r="Q80" i="57" s="1"/>
  <c r="Q81" i="57" s="1"/>
  <c r="Q82" i="57" s="1"/>
  <c r="Q83" i="57" s="1"/>
  <c r="Q84" i="57" s="1"/>
  <c r="Q85" i="57" s="1"/>
  <c r="Q86" i="57" s="1"/>
  <c r="Q87" i="57" s="1"/>
  <c r="Q88" i="57" s="1"/>
  <c r="Q89" i="57" s="1"/>
  <c r="Q90" i="57" s="1"/>
  <c r="Q13" i="57" s="1"/>
  <c r="O22" i="58" l="1"/>
  <c r="P11" i="58" s="1"/>
  <c r="P30" i="58" s="1"/>
  <c r="P96" i="58" s="1"/>
  <c r="Q17" i="57"/>
  <c r="Q19" i="57" s="1"/>
  <c r="Q21" i="57" s="1"/>
  <c r="Q22" i="57" s="1"/>
  <c r="R11" i="57" s="1"/>
  <c r="P31" i="58" l="1"/>
  <c r="P97" i="58" s="1"/>
  <c r="P98" i="58" s="1"/>
  <c r="P100" i="58" s="1"/>
  <c r="P101" i="58" s="1"/>
  <c r="P102" i="58" s="1"/>
  <c r="P103" i="58" s="1"/>
  <c r="P104" i="58" s="1"/>
  <c r="P105" i="58" s="1"/>
  <c r="P106" i="58" s="1"/>
  <c r="P107" i="58" s="1"/>
  <c r="P108" i="58" s="1"/>
  <c r="P109" i="58" s="1"/>
  <c r="P110" i="58" s="1"/>
  <c r="P111" i="58" s="1"/>
  <c r="P112" i="58" s="1"/>
  <c r="P113" i="58" s="1"/>
  <c r="P114" i="58" s="1"/>
  <c r="P115" i="58" s="1"/>
  <c r="P116" i="58" s="1"/>
  <c r="P117" i="58" s="1"/>
  <c r="P118" i="58" s="1"/>
  <c r="P119" i="58" s="1"/>
  <c r="P120" i="58" s="1"/>
  <c r="P121" i="58" s="1"/>
  <c r="P15" i="58" s="1"/>
  <c r="R30" i="57"/>
  <c r="R96" i="57" s="1"/>
  <c r="P32" i="58" l="1"/>
  <c r="P33" i="58" s="1"/>
  <c r="P35" i="58" s="1"/>
  <c r="P36" i="58" s="1"/>
  <c r="P37" i="58" s="1"/>
  <c r="P38" i="58" s="1"/>
  <c r="P39" i="58" s="1"/>
  <c r="P40" i="58" s="1"/>
  <c r="P41" i="58" s="1"/>
  <c r="P42" i="58" s="1"/>
  <c r="P43" i="58" s="1"/>
  <c r="P44" i="58" s="1"/>
  <c r="P45" i="58" s="1"/>
  <c r="P46" i="58" s="1"/>
  <c r="P47" i="58" s="1"/>
  <c r="P48" i="58" s="1"/>
  <c r="P49" i="58" s="1"/>
  <c r="P50" i="58" s="1"/>
  <c r="P51" i="58" s="1"/>
  <c r="P52" i="58" s="1"/>
  <c r="P53" i="58" s="1"/>
  <c r="P54" i="58" s="1"/>
  <c r="P55" i="58" s="1"/>
  <c r="P56" i="58" s="1"/>
  <c r="P57" i="58" s="1"/>
  <c r="P58" i="58" s="1"/>
  <c r="P59" i="58" s="1"/>
  <c r="P60" i="58" s="1"/>
  <c r="P61" i="58" s="1"/>
  <c r="P62" i="58" s="1"/>
  <c r="P63" i="58" s="1"/>
  <c r="P64" i="58" s="1"/>
  <c r="P65" i="58" s="1"/>
  <c r="P66" i="58" s="1"/>
  <c r="P67" i="58" s="1"/>
  <c r="P68" i="58" s="1"/>
  <c r="P69" i="58" s="1"/>
  <c r="P70" i="58" s="1"/>
  <c r="P71" i="58" s="1"/>
  <c r="P72" i="58" s="1"/>
  <c r="P73" i="58" s="1"/>
  <c r="P74" i="58" s="1"/>
  <c r="P75" i="58" s="1"/>
  <c r="P76" i="58" s="1"/>
  <c r="P77" i="58" s="1"/>
  <c r="P78" i="58" s="1"/>
  <c r="P79" i="58" s="1"/>
  <c r="P80" i="58" s="1"/>
  <c r="P81" i="58" s="1"/>
  <c r="P82" i="58" s="1"/>
  <c r="P83" i="58" s="1"/>
  <c r="P84" i="58" s="1"/>
  <c r="P85" i="58" s="1"/>
  <c r="P86" i="58" s="1"/>
  <c r="P87" i="58" s="1"/>
  <c r="P88" i="58" s="1"/>
  <c r="P89" i="58" s="1"/>
  <c r="P90" i="58" s="1"/>
  <c r="P13" i="58" s="1"/>
  <c r="P17" i="58" s="1"/>
  <c r="P19" i="58" s="1"/>
  <c r="P21" i="58" s="1"/>
  <c r="R31" i="57"/>
  <c r="R97" i="57" s="1"/>
  <c r="R98" i="57" s="1"/>
  <c r="R100" i="57" s="1"/>
  <c r="R101" i="57" s="1"/>
  <c r="R102" i="57" s="1"/>
  <c r="R103" i="57" s="1"/>
  <c r="R104" i="57" s="1"/>
  <c r="R105" i="57" s="1"/>
  <c r="R106" i="57" s="1"/>
  <c r="R107" i="57" s="1"/>
  <c r="R108" i="57" s="1"/>
  <c r="R109" i="57" s="1"/>
  <c r="R110" i="57" s="1"/>
  <c r="R111" i="57" s="1"/>
  <c r="R112" i="57" s="1"/>
  <c r="R113" i="57" s="1"/>
  <c r="R114" i="57" s="1"/>
  <c r="R115" i="57" s="1"/>
  <c r="R116" i="57" s="1"/>
  <c r="R117" i="57" s="1"/>
  <c r="R118" i="57" s="1"/>
  <c r="R119" i="57" s="1"/>
  <c r="R120" i="57" s="1"/>
  <c r="R121" i="57" s="1"/>
  <c r="R15" i="57" s="1"/>
  <c r="P22" i="58" l="1"/>
  <c r="Q11" i="58" s="1"/>
  <c r="Q30" i="58" s="1"/>
  <c r="R32" i="57"/>
  <c r="R33" i="57" s="1"/>
  <c r="R35" i="57" s="1"/>
  <c r="R36" i="57" s="1"/>
  <c r="R37" i="57" s="1"/>
  <c r="R38" i="57" s="1"/>
  <c r="R39" i="57" s="1"/>
  <c r="R40" i="57" s="1"/>
  <c r="R41" i="57" s="1"/>
  <c r="R42" i="57" s="1"/>
  <c r="R43" i="57" s="1"/>
  <c r="R44" i="57" s="1"/>
  <c r="R45" i="57" s="1"/>
  <c r="R46" i="57" s="1"/>
  <c r="R47" i="57" s="1"/>
  <c r="R48" i="57" s="1"/>
  <c r="R49" i="57" s="1"/>
  <c r="R50" i="57" s="1"/>
  <c r="R51" i="57" s="1"/>
  <c r="R52" i="57" s="1"/>
  <c r="R53" i="57" s="1"/>
  <c r="R54" i="57" s="1"/>
  <c r="R55" i="57" s="1"/>
  <c r="R56" i="57" s="1"/>
  <c r="R57" i="57" s="1"/>
  <c r="R58" i="57" s="1"/>
  <c r="R59" i="57" s="1"/>
  <c r="R60" i="57" s="1"/>
  <c r="R61" i="57" s="1"/>
  <c r="R62" i="57" s="1"/>
  <c r="R63" i="57" s="1"/>
  <c r="R64" i="57" s="1"/>
  <c r="R65" i="57" s="1"/>
  <c r="R66" i="57" s="1"/>
  <c r="R67" i="57" s="1"/>
  <c r="R68" i="57" s="1"/>
  <c r="R69" i="57" s="1"/>
  <c r="R70" i="57" s="1"/>
  <c r="R71" i="57" s="1"/>
  <c r="R72" i="57" s="1"/>
  <c r="R73" i="57" s="1"/>
  <c r="R74" i="57" s="1"/>
  <c r="R75" i="57" s="1"/>
  <c r="R76" i="57" s="1"/>
  <c r="R77" i="57" s="1"/>
  <c r="R78" i="57" s="1"/>
  <c r="R79" i="57" s="1"/>
  <c r="R80" i="57" s="1"/>
  <c r="R81" i="57" s="1"/>
  <c r="R82" i="57" s="1"/>
  <c r="R83" i="57" s="1"/>
  <c r="R84" i="57" s="1"/>
  <c r="R85" i="57" s="1"/>
  <c r="R86" i="57" s="1"/>
  <c r="R87" i="57" s="1"/>
  <c r="R88" i="57" s="1"/>
  <c r="R89" i="57" s="1"/>
  <c r="R90" i="57" s="1"/>
  <c r="R13" i="57" s="1"/>
  <c r="R17" i="57" s="1"/>
  <c r="R19" i="57" s="1"/>
  <c r="R21" i="57" s="1"/>
  <c r="R22" i="57" s="1"/>
  <c r="S11" i="57" s="1"/>
  <c r="S30" i="57" l="1"/>
  <c r="Q96" i="58"/>
  <c r="Q31" i="58"/>
  <c r="Q97" i="58" s="1"/>
  <c r="Q32" i="58" l="1"/>
  <c r="Q33" i="58" s="1"/>
  <c r="Q35" i="58" s="1"/>
  <c r="Q36" i="58" s="1"/>
  <c r="Q37" i="58" s="1"/>
  <c r="Q38" i="58" s="1"/>
  <c r="Q39" i="58" s="1"/>
  <c r="Q40" i="58" s="1"/>
  <c r="Q41" i="58" s="1"/>
  <c r="Q42" i="58" s="1"/>
  <c r="Q43" i="58" s="1"/>
  <c r="Q44" i="58" s="1"/>
  <c r="Q45" i="58" s="1"/>
  <c r="Q46" i="58" s="1"/>
  <c r="Q47" i="58" s="1"/>
  <c r="Q48" i="58" s="1"/>
  <c r="Q49" i="58" s="1"/>
  <c r="Q50" i="58" s="1"/>
  <c r="Q51" i="58" s="1"/>
  <c r="Q52" i="58" s="1"/>
  <c r="Q53" i="58" s="1"/>
  <c r="Q54" i="58" s="1"/>
  <c r="Q55" i="58" s="1"/>
  <c r="Q56" i="58" s="1"/>
  <c r="Q57" i="58" s="1"/>
  <c r="Q58" i="58" s="1"/>
  <c r="Q59" i="58" s="1"/>
  <c r="Q60" i="58" s="1"/>
  <c r="Q61" i="58" s="1"/>
  <c r="Q62" i="58" s="1"/>
  <c r="Q63" i="58" s="1"/>
  <c r="Q64" i="58" s="1"/>
  <c r="Q65" i="58" s="1"/>
  <c r="Q66" i="58" s="1"/>
  <c r="Q67" i="58" s="1"/>
  <c r="Q68" i="58" s="1"/>
  <c r="Q69" i="58" s="1"/>
  <c r="Q70" i="58" s="1"/>
  <c r="Q71" i="58" s="1"/>
  <c r="Q72" i="58" s="1"/>
  <c r="Q73" i="58" s="1"/>
  <c r="Q74" i="58" s="1"/>
  <c r="Q75" i="58" s="1"/>
  <c r="Q76" i="58" s="1"/>
  <c r="Q77" i="58" s="1"/>
  <c r="Q78" i="58" s="1"/>
  <c r="Q79" i="58" s="1"/>
  <c r="Q80" i="58" s="1"/>
  <c r="Q81" i="58" s="1"/>
  <c r="Q82" i="58" s="1"/>
  <c r="Q83" i="58" s="1"/>
  <c r="Q84" i="58" s="1"/>
  <c r="Q85" i="58" s="1"/>
  <c r="Q86" i="58" s="1"/>
  <c r="Q87" i="58" s="1"/>
  <c r="Q88" i="58" s="1"/>
  <c r="Q89" i="58" s="1"/>
  <c r="Q90" i="58" s="1"/>
  <c r="Q13" i="58" s="1"/>
  <c r="S31" i="57"/>
  <c r="S97" i="57" s="1"/>
  <c r="S96" i="57"/>
  <c r="Q98" i="58"/>
  <c r="Q100" i="58" s="1"/>
  <c r="Q101" i="58" s="1"/>
  <c r="Q102" i="58" s="1"/>
  <c r="Q103" i="58" s="1"/>
  <c r="Q104" i="58" s="1"/>
  <c r="Q105" i="58" s="1"/>
  <c r="Q106" i="58" s="1"/>
  <c r="Q107" i="58" s="1"/>
  <c r="Q108" i="58" s="1"/>
  <c r="Q109" i="58" s="1"/>
  <c r="Q110" i="58" s="1"/>
  <c r="Q111" i="58" s="1"/>
  <c r="Q112" i="58" s="1"/>
  <c r="Q113" i="58" s="1"/>
  <c r="Q114" i="58" s="1"/>
  <c r="Q115" i="58" s="1"/>
  <c r="Q116" i="58" s="1"/>
  <c r="Q117" i="58" s="1"/>
  <c r="Q118" i="58" s="1"/>
  <c r="Q119" i="58" s="1"/>
  <c r="Q120" i="58" s="1"/>
  <c r="Q121" i="58" s="1"/>
  <c r="Q15" i="58" s="1"/>
  <c r="Q17" i="58" l="1"/>
  <c r="Q19" i="58" s="1"/>
  <c r="Q21" i="58" s="1"/>
  <c r="S32" i="57"/>
  <c r="S33" i="57" s="1"/>
  <c r="S35" i="57" s="1"/>
  <c r="S36" i="57" s="1"/>
  <c r="S37" i="57" s="1"/>
  <c r="S38" i="57" s="1"/>
  <c r="S39" i="57" s="1"/>
  <c r="S40" i="57" s="1"/>
  <c r="S41" i="57" s="1"/>
  <c r="S42" i="57" s="1"/>
  <c r="S43" i="57" s="1"/>
  <c r="S44" i="57" s="1"/>
  <c r="S45" i="57" s="1"/>
  <c r="S46" i="57" s="1"/>
  <c r="S47" i="57" s="1"/>
  <c r="S48" i="57" s="1"/>
  <c r="S49" i="57" s="1"/>
  <c r="S50" i="57" s="1"/>
  <c r="S51" i="57" s="1"/>
  <c r="S52" i="57" s="1"/>
  <c r="S53" i="57" s="1"/>
  <c r="S54" i="57" s="1"/>
  <c r="S55" i="57" s="1"/>
  <c r="S56" i="57" s="1"/>
  <c r="S57" i="57" s="1"/>
  <c r="S58" i="57" s="1"/>
  <c r="S59" i="57" s="1"/>
  <c r="S60" i="57" s="1"/>
  <c r="S61" i="57" s="1"/>
  <c r="S62" i="57" s="1"/>
  <c r="S63" i="57" s="1"/>
  <c r="S64" i="57" s="1"/>
  <c r="S65" i="57" s="1"/>
  <c r="S66" i="57" s="1"/>
  <c r="S67" i="57" s="1"/>
  <c r="S68" i="57" s="1"/>
  <c r="S69" i="57" s="1"/>
  <c r="S70" i="57" s="1"/>
  <c r="S71" i="57" s="1"/>
  <c r="S72" i="57" s="1"/>
  <c r="S73" i="57" s="1"/>
  <c r="S74" i="57" s="1"/>
  <c r="S75" i="57" s="1"/>
  <c r="S76" i="57" s="1"/>
  <c r="S77" i="57" s="1"/>
  <c r="S78" i="57" s="1"/>
  <c r="S79" i="57" s="1"/>
  <c r="S80" i="57" s="1"/>
  <c r="S81" i="57" s="1"/>
  <c r="S82" i="57" s="1"/>
  <c r="S83" i="57" s="1"/>
  <c r="S84" i="57" s="1"/>
  <c r="S85" i="57" s="1"/>
  <c r="S86" i="57" s="1"/>
  <c r="S87" i="57" s="1"/>
  <c r="S88" i="57" s="1"/>
  <c r="S89" i="57" s="1"/>
  <c r="S90" i="57" s="1"/>
  <c r="S13" i="57" s="1"/>
  <c r="S98" i="57"/>
  <c r="S100" i="57" s="1"/>
  <c r="S101" i="57" s="1"/>
  <c r="S102" i="57" s="1"/>
  <c r="S103" i="57" s="1"/>
  <c r="S104" i="57" s="1"/>
  <c r="S105" i="57" s="1"/>
  <c r="S106" i="57" s="1"/>
  <c r="S107" i="57" s="1"/>
  <c r="S108" i="57" s="1"/>
  <c r="S109" i="57" s="1"/>
  <c r="S110" i="57" s="1"/>
  <c r="S111" i="57" s="1"/>
  <c r="S112" i="57" s="1"/>
  <c r="S113" i="57" s="1"/>
  <c r="S114" i="57" s="1"/>
  <c r="S115" i="57" s="1"/>
  <c r="S116" i="57" s="1"/>
  <c r="S117" i="57" s="1"/>
  <c r="S118" i="57" s="1"/>
  <c r="S119" i="57" s="1"/>
  <c r="S120" i="57" s="1"/>
  <c r="S121" i="57" s="1"/>
  <c r="S15" i="57" s="1"/>
  <c r="Q22" i="58" l="1"/>
  <c r="R11" i="58" s="1"/>
  <c r="R30" i="58" s="1"/>
  <c r="S17" i="57"/>
  <c r="S19" i="57" s="1"/>
  <c r="S21" i="57" s="1"/>
  <c r="S22" i="57" l="1"/>
  <c r="T11" i="57" s="1"/>
  <c r="T30" i="57" s="1"/>
  <c r="T31" i="57" s="1"/>
  <c r="T97" i="57" s="1"/>
  <c r="R31" i="58"/>
  <c r="R97" i="58" s="1"/>
  <c r="R96" i="58"/>
  <c r="T96" i="57" l="1"/>
  <c r="T98" i="57" s="1"/>
  <c r="T100" i="57" s="1"/>
  <c r="T101" i="57" s="1"/>
  <c r="T102" i="57" s="1"/>
  <c r="T103" i="57" s="1"/>
  <c r="T104" i="57" s="1"/>
  <c r="T105" i="57" s="1"/>
  <c r="T106" i="57" s="1"/>
  <c r="T107" i="57" s="1"/>
  <c r="T108" i="57" s="1"/>
  <c r="T109" i="57" s="1"/>
  <c r="T110" i="57" s="1"/>
  <c r="T111" i="57" s="1"/>
  <c r="T112" i="57" s="1"/>
  <c r="T113" i="57" s="1"/>
  <c r="T114" i="57" s="1"/>
  <c r="T115" i="57" s="1"/>
  <c r="T116" i="57" s="1"/>
  <c r="T117" i="57" s="1"/>
  <c r="T118" i="57" s="1"/>
  <c r="T119" i="57" s="1"/>
  <c r="T120" i="57" s="1"/>
  <c r="T121" i="57" s="1"/>
  <c r="T15" i="57" s="1"/>
  <c r="T32" i="57"/>
  <c r="T33" i="57" s="1"/>
  <c r="T35" i="57" s="1"/>
  <c r="T36" i="57" s="1"/>
  <c r="T37" i="57" s="1"/>
  <c r="T38" i="57" s="1"/>
  <c r="T39" i="57" s="1"/>
  <c r="T40" i="57" s="1"/>
  <c r="T41" i="57" s="1"/>
  <c r="T42" i="57" s="1"/>
  <c r="T43" i="57" s="1"/>
  <c r="T44" i="57" s="1"/>
  <c r="T45" i="57" s="1"/>
  <c r="T46" i="57" s="1"/>
  <c r="T47" i="57" s="1"/>
  <c r="T48" i="57" s="1"/>
  <c r="T49" i="57" s="1"/>
  <c r="T50" i="57" s="1"/>
  <c r="T51" i="57" s="1"/>
  <c r="T52" i="57" s="1"/>
  <c r="T53" i="57" s="1"/>
  <c r="T54" i="57" s="1"/>
  <c r="T55" i="57" s="1"/>
  <c r="T56" i="57" s="1"/>
  <c r="T57" i="57" s="1"/>
  <c r="T58" i="57" s="1"/>
  <c r="T59" i="57" s="1"/>
  <c r="T60" i="57" s="1"/>
  <c r="T61" i="57" s="1"/>
  <c r="T62" i="57" s="1"/>
  <c r="T63" i="57" s="1"/>
  <c r="T64" i="57" s="1"/>
  <c r="T65" i="57" s="1"/>
  <c r="T66" i="57" s="1"/>
  <c r="T67" i="57" s="1"/>
  <c r="T68" i="57" s="1"/>
  <c r="T69" i="57" s="1"/>
  <c r="T70" i="57" s="1"/>
  <c r="T71" i="57" s="1"/>
  <c r="T72" i="57" s="1"/>
  <c r="T73" i="57" s="1"/>
  <c r="T74" i="57" s="1"/>
  <c r="T75" i="57" s="1"/>
  <c r="T76" i="57" s="1"/>
  <c r="T77" i="57" s="1"/>
  <c r="T78" i="57" s="1"/>
  <c r="T79" i="57" s="1"/>
  <c r="T80" i="57" s="1"/>
  <c r="T81" i="57" s="1"/>
  <c r="T82" i="57" s="1"/>
  <c r="T83" i="57" s="1"/>
  <c r="T84" i="57" s="1"/>
  <c r="T85" i="57" s="1"/>
  <c r="T86" i="57" s="1"/>
  <c r="T87" i="57" s="1"/>
  <c r="T88" i="57" s="1"/>
  <c r="T89" i="57" s="1"/>
  <c r="T90" i="57" s="1"/>
  <c r="T13" i="57" s="1"/>
  <c r="R32" i="58"/>
  <c r="R33" i="58" s="1"/>
  <c r="R35" i="58" s="1"/>
  <c r="R36" i="58" s="1"/>
  <c r="R37" i="58" s="1"/>
  <c r="R38" i="58" s="1"/>
  <c r="R39" i="58" s="1"/>
  <c r="R40" i="58" s="1"/>
  <c r="R41" i="58" s="1"/>
  <c r="R42" i="58" s="1"/>
  <c r="R43" i="58" s="1"/>
  <c r="R44" i="58" s="1"/>
  <c r="R45" i="58" s="1"/>
  <c r="R46" i="58" s="1"/>
  <c r="R47" i="58" s="1"/>
  <c r="R48" i="58" s="1"/>
  <c r="R49" i="58" s="1"/>
  <c r="R50" i="58" s="1"/>
  <c r="R51" i="58" s="1"/>
  <c r="R52" i="58" s="1"/>
  <c r="R53" i="58" s="1"/>
  <c r="R54" i="58" s="1"/>
  <c r="R55" i="58" s="1"/>
  <c r="R56" i="58" s="1"/>
  <c r="R57" i="58" s="1"/>
  <c r="R58" i="58" s="1"/>
  <c r="R59" i="58" s="1"/>
  <c r="R60" i="58" s="1"/>
  <c r="R61" i="58" s="1"/>
  <c r="R62" i="58" s="1"/>
  <c r="R63" i="58" s="1"/>
  <c r="R64" i="58" s="1"/>
  <c r="R65" i="58" s="1"/>
  <c r="R66" i="58" s="1"/>
  <c r="R67" i="58" s="1"/>
  <c r="R68" i="58" s="1"/>
  <c r="R69" i="58" s="1"/>
  <c r="R70" i="58" s="1"/>
  <c r="R71" i="58" s="1"/>
  <c r="R72" i="58" s="1"/>
  <c r="R73" i="58" s="1"/>
  <c r="R74" i="58" s="1"/>
  <c r="R75" i="58" s="1"/>
  <c r="R76" i="58" s="1"/>
  <c r="R77" i="58" s="1"/>
  <c r="R78" i="58" s="1"/>
  <c r="R79" i="58" s="1"/>
  <c r="R80" i="58" s="1"/>
  <c r="R81" i="58" s="1"/>
  <c r="R82" i="58" s="1"/>
  <c r="R83" i="58" s="1"/>
  <c r="R84" i="58" s="1"/>
  <c r="R85" i="58" s="1"/>
  <c r="R86" i="58" s="1"/>
  <c r="R87" i="58" s="1"/>
  <c r="R88" i="58" s="1"/>
  <c r="R89" i="58" s="1"/>
  <c r="R90" i="58" s="1"/>
  <c r="R13" i="58" s="1"/>
  <c r="R98" i="58"/>
  <c r="R100" i="58" s="1"/>
  <c r="R101" i="58" s="1"/>
  <c r="R102" i="58" s="1"/>
  <c r="R103" i="58" s="1"/>
  <c r="R104" i="58" s="1"/>
  <c r="R105" i="58" s="1"/>
  <c r="R106" i="58" s="1"/>
  <c r="R107" i="58" s="1"/>
  <c r="R108" i="58" s="1"/>
  <c r="R109" i="58" s="1"/>
  <c r="R110" i="58" s="1"/>
  <c r="R111" i="58" s="1"/>
  <c r="R112" i="58" s="1"/>
  <c r="R113" i="58" s="1"/>
  <c r="R114" i="58" s="1"/>
  <c r="R115" i="58" s="1"/>
  <c r="R116" i="58" s="1"/>
  <c r="R117" i="58" s="1"/>
  <c r="R118" i="58" s="1"/>
  <c r="R119" i="58" s="1"/>
  <c r="R120" i="58" s="1"/>
  <c r="R121" i="58" s="1"/>
  <c r="R15" i="58" s="1"/>
  <c r="T17" i="57" l="1"/>
  <c r="T19" i="57" s="1"/>
  <c r="T21" i="57" s="1"/>
  <c r="T22" i="57" s="1"/>
  <c r="U11" i="57" s="1"/>
  <c r="U30" i="57" s="1"/>
  <c r="R17" i="58"/>
  <c r="R19" i="58" s="1"/>
  <c r="R21" i="58" s="1"/>
  <c r="R22" i="58" s="1"/>
  <c r="S11" i="58" s="1"/>
  <c r="U31" i="57" l="1"/>
  <c r="U97" i="57" s="1"/>
  <c r="U96" i="57"/>
  <c r="U32" i="57" l="1"/>
  <c r="U33" i="57" s="1"/>
  <c r="U35" i="57" s="1"/>
  <c r="U36" i="57" s="1"/>
  <c r="U37" i="57" s="1"/>
  <c r="U38" i="57" s="1"/>
  <c r="U39" i="57" s="1"/>
  <c r="U40" i="57" s="1"/>
  <c r="U41" i="57" s="1"/>
  <c r="U42" i="57" s="1"/>
  <c r="U43" i="57" s="1"/>
  <c r="U44" i="57" s="1"/>
  <c r="U45" i="57" s="1"/>
  <c r="U46" i="57" s="1"/>
  <c r="U47" i="57" s="1"/>
  <c r="U48" i="57" s="1"/>
  <c r="U49" i="57" s="1"/>
  <c r="U50" i="57" s="1"/>
  <c r="U51" i="57" s="1"/>
  <c r="U52" i="57" s="1"/>
  <c r="U53" i="57" s="1"/>
  <c r="U54" i="57" s="1"/>
  <c r="U55" i="57" s="1"/>
  <c r="U56" i="57" s="1"/>
  <c r="U57" i="57" s="1"/>
  <c r="U58" i="57" s="1"/>
  <c r="U59" i="57" s="1"/>
  <c r="U60" i="57" s="1"/>
  <c r="U61" i="57" s="1"/>
  <c r="U62" i="57" s="1"/>
  <c r="U63" i="57" s="1"/>
  <c r="U64" i="57" s="1"/>
  <c r="U65" i="57" s="1"/>
  <c r="U66" i="57" s="1"/>
  <c r="U67" i="57" s="1"/>
  <c r="U68" i="57" s="1"/>
  <c r="U69" i="57" s="1"/>
  <c r="U70" i="57" s="1"/>
  <c r="U71" i="57" s="1"/>
  <c r="U72" i="57" s="1"/>
  <c r="U73" i="57" s="1"/>
  <c r="U74" i="57" s="1"/>
  <c r="U75" i="57" s="1"/>
  <c r="U76" i="57" s="1"/>
  <c r="U77" i="57" s="1"/>
  <c r="U78" i="57" s="1"/>
  <c r="U79" i="57" s="1"/>
  <c r="U80" i="57" s="1"/>
  <c r="U81" i="57" s="1"/>
  <c r="U82" i="57" s="1"/>
  <c r="U83" i="57" s="1"/>
  <c r="U84" i="57" s="1"/>
  <c r="U85" i="57" s="1"/>
  <c r="U86" i="57" s="1"/>
  <c r="U87" i="57" s="1"/>
  <c r="U88" i="57" s="1"/>
  <c r="U89" i="57" s="1"/>
  <c r="U90" i="57" s="1"/>
  <c r="U13" i="57" s="1"/>
  <c r="U98" i="57"/>
  <c r="U100" i="57" s="1"/>
  <c r="U101" i="57" s="1"/>
  <c r="U102" i="57" s="1"/>
  <c r="U103" i="57" s="1"/>
  <c r="U104" i="57" s="1"/>
  <c r="U105" i="57" s="1"/>
  <c r="U106" i="57" s="1"/>
  <c r="U107" i="57" s="1"/>
  <c r="U108" i="57" s="1"/>
  <c r="U109" i="57" s="1"/>
  <c r="U110" i="57" s="1"/>
  <c r="U111" i="57" s="1"/>
  <c r="U112" i="57" s="1"/>
  <c r="U113" i="57" s="1"/>
  <c r="U114" i="57" s="1"/>
  <c r="U115" i="57" s="1"/>
  <c r="U116" i="57" s="1"/>
  <c r="U117" i="57" s="1"/>
  <c r="U118" i="57" s="1"/>
  <c r="U119" i="57" s="1"/>
  <c r="U120" i="57" s="1"/>
  <c r="U121" i="57" s="1"/>
  <c r="U15" i="57" s="1"/>
  <c r="S30" i="58"/>
  <c r="U17" i="57" l="1"/>
  <c r="U19" i="57" s="1"/>
  <c r="U21" i="57" s="1"/>
  <c r="U22" i="57" s="1"/>
  <c r="S31" i="58"/>
  <c r="S97" i="58" s="1"/>
  <c r="S96" i="58"/>
  <c r="B18" i="3" l="1"/>
  <c r="S32" i="58"/>
  <c r="S33" i="58" s="1"/>
  <c r="S35" i="58" s="1"/>
  <c r="S36" i="58" s="1"/>
  <c r="S37" i="58" s="1"/>
  <c r="S38" i="58" s="1"/>
  <c r="S39" i="58" s="1"/>
  <c r="S40" i="58" s="1"/>
  <c r="S41" i="58" s="1"/>
  <c r="S42" i="58" s="1"/>
  <c r="S43" i="58" s="1"/>
  <c r="S44" i="58" s="1"/>
  <c r="S45" i="58" s="1"/>
  <c r="S46" i="58" s="1"/>
  <c r="S47" i="58" s="1"/>
  <c r="S48" i="58" s="1"/>
  <c r="S49" i="58" s="1"/>
  <c r="S50" i="58" s="1"/>
  <c r="S51" i="58" s="1"/>
  <c r="S52" i="58" s="1"/>
  <c r="S53" i="58" s="1"/>
  <c r="S54" i="58" s="1"/>
  <c r="S55" i="58" s="1"/>
  <c r="S56" i="58" s="1"/>
  <c r="S57" i="58" s="1"/>
  <c r="S58" i="58" s="1"/>
  <c r="S59" i="58" s="1"/>
  <c r="S60" i="58" s="1"/>
  <c r="S61" i="58" s="1"/>
  <c r="S62" i="58" s="1"/>
  <c r="S63" i="58" s="1"/>
  <c r="S64" i="58" s="1"/>
  <c r="S65" i="58" s="1"/>
  <c r="S66" i="58" s="1"/>
  <c r="S67" i="58" s="1"/>
  <c r="S68" i="58" s="1"/>
  <c r="S69" i="58" s="1"/>
  <c r="S70" i="58" s="1"/>
  <c r="S71" i="58" s="1"/>
  <c r="S72" i="58" s="1"/>
  <c r="S73" i="58" s="1"/>
  <c r="S74" i="58" s="1"/>
  <c r="S75" i="58" s="1"/>
  <c r="S76" i="58" s="1"/>
  <c r="S77" i="58" s="1"/>
  <c r="S78" i="58" s="1"/>
  <c r="S79" i="58" s="1"/>
  <c r="S80" i="58" s="1"/>
  <c r="S81" i="58" s="1"/>
  <c r="S82" i="58" s="1"/>
  <c r="S83" i="58" s="1"/>
  <c r="S84" i="58" s="1"/>
  <c r="S85" i="58" s="1"/>
  <c r="S86" i="58" s="1"/>
  <c r="S87" i="58" s="1"/>
  <c r="S88" i="58" s="1"/>
  <c r="S89" i="58" s="1"/>
  <c r="S90" i="58" s="1"/>
  <c r="S13" i="58" s="1"/>
  <c r="S98" i="58"/>
  <c r="S100" i="58" s="1"/>
  <c r="S101" i="58" s="1"/>
  <c r="S102" i="58" s="1"/>
  <c r="S103" i="58" s="1"/>
  <c r="S104" i="58" s="1"/>
  <c r="S105" i="58" s="1"/>
  <c r="S106" i="58" s="1"/>
  <c r="S107" i="58" s="1"/>
  <c r="S108" i="58" s="1"/>
  <c r="S109" i="58" s="1"/>
  <c r="S110" i="58" s="1"/>
  <c r="S111" i="58" s="1"/>
  <c r="S112" i="58" s="1"/>
  <c r="S113" i="58" s="1"/>
  <c r="S114" i="58" s="1"/>
  <c r="S115" i="58" s="1"/>
  <c r="S116" i="58" s="1"/>
  <c r="S117" i="58" s="1"/>
  <c r="S118" i="58" s="1"/>
  <c r="S119" i="58" s="1"/>
  <c r="S120" i="58" s="1"/>
  <c r="S121" i="58" s="1"/>
  <c r="S15" i="58" s="1"/>
  <c r="S17" i="58" l="1"/>
  <c r="S19" i="58" s="1"/>
  <c r="S21" i="58" s="1"/>
  <c r="S22" i="58" s="1"/>
  <c r="T11" i="58" s="1"/>
  <c r="T30" i="58" l="1"/>
  <c r="T31" i="58" l="1"/>
  <c r="T97" i="58" s="1"/>
  <c r="T96" i="58"/>
  <c r="T98" i="58" l="1"/>
  <c r="T100" i="58" s="1"/>
  <c r="T101" i="58" s="1"/>
  <c r="T102" i="58" s="1"/>
  <c r="T103" i="58" s="1"/>
  <c r="T104" i="58" s="1"/>
  <c r="T105" i="58" s="1"/>
  <c r="T106" i="58" s="1"/>
  <c r="T107" i="58" s="1"/>
  <c r="T108" i="58" s="1"/>
  <c r="T109" i="58" s="1"/>
  <c r="T110" i="58" s="1"/>
  <c r="T111" i="58" s="1"/>
  <c r="T112" i="58" s="1"/>
  <c r="T113" i="58" s="1"/>
  <c r="T114" i="58" s="1"/>
  <c r="T115" i="58" s="1"/>
  <c r="T116" i="58" s="1"/>
  <c r="T117" i="58" s="1"/>
  <c r="T118" i="58" s="1"/>
  <c r="T119" i="58" s="1"/>
  <c r="T120" i="58" s="1"/>
  <c r="T121" i="58" s="1"/>
  <c r="T15" i="58" s="1"/>
  <c r="T32" i="58"/>
  <c r="T33" i="58" s="1"/>
  <c r="T35" i="58" s="1"/>
  <c r="T36" i="58" s="1"/>
  <c r="T37" i="58" s="1"/>
  <c r="T38" i="58" s="1"/>
  <c r="T39" i="58" s="1"/>
  <c r="T40" i="58" s="1"/>
  <c r="T41" i="58" s="1"/>
  <c r="T42" i="58" s="1"/>
  <c r="T43" i="58" s="1"/>
  <c r="T44" i="58" s="1"/>
  <c r="T45" i="58" s="1"/>
  <c r="T46" i="58" s="1"/>
  <c r="T47" i="58" s="1"/>
  <c r="T48" i="58" s="1"/>
  <c r="T49" i="58" s="1"/>
  <c r="T50" i="58" s="1"/>
  <c r="T51" i="58" s="1"/>
  <c r="T52" i="58" s="1"/>
  <c r="T53" i="58" s="1"/>
  <c r="T54" i="58" s="1"/>
  <c r="T55" i="58" s="1"/>
  <c r="T56" i="58" s="1"/>
  <c r="T57" i="58" s="1"/>
  <c r="T58" i="58" s="1"/>
  <c r="T59" i="58" s="1"/>
  <c r="T60" i="58" s="1"/>
  <c r="T61" i="58" s="1"/>
  <c r="T62" i="58" s="1"/>
  <c r="T63" i="58" s="1"/>
  <c r="T64" i="58" s="1"/>
  <c r="T65" i="58" s="1"/>
  <c r="T66" i="58" s="1"/>
  <c r="T67" i="58" s="1"/>
  <c r="T68" i="58" s="1"/>
  <c r="T69" i="58" s="1"/>
  <c r="T70" i="58" s="1"/>
  <c r="T71" i="58" s="1"/>
  <c r="T72" i="58" s="1"/>
  <c r="T73" i="58" s="1"/>
  <c r="T74" i="58" s="1"/>
  <c r="T75" i="58" s="1"/>
  <c r="T76" i="58" s="1"/>
  <c r="T77" i="58" s="1"/>
  <c r="T78" i="58" s="1"/>
  <c r="T79" i="58" s="1"/>
  <c r="T80" i="58" s="1"/>
  <c r="T81" i="58" s="1"/>
  <c r="T82" i="58" s="1"/>
  <c r="T83" i="58" s="1"/>
  <c r="T84" i="58" s="1"/>
  <c r="T85" i="58" s="1"/>
  <c r="T86" i="58" s="1"/>
  <c r="T87" i="58" s="1"/>
  <c r="T88" i="58" s="1"/>
  <c r="T89" i="58" s="1"/>
  <c r="T90" i="58" s="1"/>
  <c r="T13" i="58" s="1"/>
  <c r="T17" i="58" s="1"/>
  <c r="T19" i="58" l="1"/>
  <c r="T21" i="58" s="1"/>
  <c r="T22" i="58" s="1"/>
  <c r="U11" i="58" s="1"/>
  <c r="U30" i="58" l="1"/>
  <c r="U96" i="58" l="1"/>
  <c r="U31" i="58"/>
  <c r="U97" i="58" s="1"/>
  <c r="U32" i="58" l="1"/>
  <c r="U33" i="58" s="1"/>
  <c r="U35" i="58" s="1"/>
  <c r="U36" i="58" s="1"/>
  <c r="U37" i="58" s="1"/>
  <c r="U38" i="58" s="1"/>
  <c r="U39" i="58" s="1"/>
  <c r="U40" i="58" s="1"/>
  <c r="U41" i="58" s="1"/>
  <c r="U42" i="58" s="1"/>
  <c r="U43" i="58" s="1"/>
  <c r="U44" i="58" s="1"/>
  <c r="U45" i="58" s="1"/>
  <c r="U46" i="58" s="1"/>
  <c r="U47" i="58" s="1"/>
  <c r="U48" i="58" s="1"/>
  <c r="U49" i="58" s="1"/>
  <c r="U50" i="58" s="1"/>
  <c r="U51" i="58" s="1"/>
  <c r="U52" i="58" s="1"/>
  <c r="U53" i="58" s="1"/>
  <c r="U54" i="58" s="1"/>
  <c r="U55" i="58" s="1"/>
  <c r="U56" i="58" s="1"/>
  <c r="U57" i="58" s="1"/>
  <c r="U58" i="58" s="1"/>
  <c r="U59" i="58" s="1"/>
  <c r="U60" i="58" s="1"/>
  <c r="U61" i="58" s="1"/>
  <c r="U62" i="58" s="1"/>
  <c r="U63" i="58" s="1"/>
  <c r="U64" i="58" s="1"/>
  <c r="U65" i="58" s="1"/>
  <c r="U66" i="58" s="1"/>
  <c r="U67" i="58" s="1"/>
  <c r="U68" i="58" s="1"/>
  <c r="U69" i="58" s="1"/>
  <c r="U70" i="58" s="1"/>
  <c r="U71" i="58" s="1"/>
  <c r="U72" i="58" s="1"/>
  <c r="U73" i="58" s="1"/>
  <c r="U74" i="58" s="1"/>
  <c r="U75" i="58" s="1"/>
  <c r="U76" i="58" s="1"/>
  <c r="U77" i="58" s="1"/>
  <c r="U78" i="58" s="1"/>
  <c r="U79" i="58" s="1"/>
  <c r="U80" i="58" s="1"/>
  <c r="U81" i="58" s="1"/>
  <c r="U82" i="58" s="1"/>
  <c r="U83" i="58" s="1"/>
  <c r="U84" i="58" s="1"/>
  <c r="U85" i="58" s="1"/>
  <c r="U86" i="58" s="1"/>
  <c r="U87" i="58" s="1"/>
  <c r="U88" i="58" s="1"/>
  <c r="U89" i="58" s="1"/>
  <c r="U90" i="58" s="1"/>
  <c r="U13" i="58" s="1"/>
  <c r="U98" i="58"/>
  <c r="U100" i="58" s="1"/>
  <c r="U101" i="58" s="1"/>
  <c r="U102" i="58" s="1"/>
  <c r="U103" i="58" s="1"/>
  <c r="U104" i="58" s="1"/>
  <c r="U105" i="58" s="1"/>
  <c r="U106" i="58" s="1"/>
  <c r="U107" i="58" s="1"/>
  <c r="U108" i="58" s="1"/>
  <c r="U109" i="58" s="1"/>
  <c r="U110" i="58" s="1"/>
  <c r="U111" i="58" s="1"/>
  <c r="U112" i="58" s="1"/>
  <c r="U113" i="58" s="1"/>
  <c r="U114" i="58" s="1"/>
  <c r="U115" i="58" s="1"/>
  <c r="U116" i="58" s="1"/>
  <c r="U117" i="58" s="1"/>
  <c r="U118" i="58" s="1"/>
  <c r="U119" i="58" s="1"/>
  <c r="U120" i="58" s="1"/>
  <c r="U121" i="58" s="1"/>
  <c r="U15" i="58" s="1"/>
  <c r="U17" i="58" l="1"/>
  <c r="U19" i="58" s="1"/>
  <c r="U21" i="58" s="1"/>
  <c r="U22" i="58" s="1"/>
  <c r="B19" i="3" l="1"/>
  <c r="F19" i="3" s="1"/>
  <c r="G19" i="3" l="1"/>
  <c r="A22" i="3"/>
  <c r="B2" i="60" s="1"/>
  <c r="A21" i="3"/>
  <c r="B2" i="59" s="1"/>
  <c r="C4" i="59" s="1"/>
  <c r="C5" i="59" s="1"/>
  <c r="C11" i="59" s="1"/>
  <c r="H19" i="3" l="1"/>
  <c r="I19" i="3"/>
  <c r="B27" i="59"/>
  <c r="C29" i="59" s="1"/>
  <c r="C30" i="59" s="1"/>
  <c r="C96" i="59" s="1"/>
  <c r="C4" i="60"/>
  <c r="C5" i="60" s="1"/>
  <c r="C11" i="60" s="1"/>
  <c r="B27" i="60"/>
  <c r="C29" i="60" s="1"/>
  <c r="C30" i="60" s="1"/>
  <c r="C31" i="59" l="1"/>
  <c r="C97" i="59" s="1"/>
  <c r="C98" i="59" s="1"/>
  <c r="C100" i="59" s="1"/>
  <c r="C101" i="59" s="1"/>
  <c r="C102" i="59" s="1"/>
  <c r="C103" i="59" s="1"/>
  <c r="C104" i="59" s="1"/>
  <c r="C105" i="59" s="1"/>
  <c r="C106" i="59" s="1"/>
  <c r="C107" i="59" s="1"/>
  <c r="C108" i="59" s="1"/>
  <c r="C109" i="59" s="1"/>
  <c r="C110" i="59" s="1"/>
  <c r="C111" i="59" s="1"/>
  <c r="C112" i="59" s="1"/>
  <c r="C113" i="59" s="1"/>
  <c r="C114" i="59" s="1"/>
  <c r="C115" i="59" s="1"/>
  <c r="C116" i="59" s="1"/>
  <c r="C117" i="59" s="1"/>
  <c r="C118" i="59" s="1"/>
  <c r="C119" i="59" s="1"/>
  <c r="C120" i="59" s="1"/>
  <c r="C121" i="59" s="1"/>
  <c r="C15" i="59" s="1"/>
  <c r="C31" i="60"/>
  <c r="C97" i="60" s="1"/>
  <c r="C96" i="60"/>
  <c r="C32" i="59" l="1"/>
  <c r="C33" i="59" s="1"/>
  <c r="C35" i="59" s="1"/>
  <c r="C36" i="59" s="1"/>
  <c r="C37" i="59" s="1"/>
  <c r="C38" i="59" s="1"/>
  <c r="C39" i="59" s="1"/>
  <c r="C40" i="59" s="1"/>
  <c r="C41" i="59" s="1"/>
  <c r="C42" i="59" s="1"/>
  <c r="C43" i="59" s="1"/>
  <c r="C44" i="59" s="1"/>
  <c r="C45" i="59" s="1"/>
  <c r="C46" i="59" s="1"/>
  <c r="C47" i="59" s="1"/>
  <c r="C48" i="59" s="1"/>
  <c r="C49" i="59" s="1"/>
  <c r="C50" i="59" s="1"/>
  <c r="C51" i="59" s="1"/>
  <c r="C52" i="59" s="1"/>
  <c r="C53" i="59" s="1"/>
  <c r="C54" i="59" s="1"/>
  <c r="C55" i="59" s="1"/>
  <c r="C56" i="59" s="1"/>
  <c r="C57" i="59" s="1"/>
  <c r="C58" i="59" s="1"/>
  <c r="C59" i="59" s="1"/>
  <c r="C60" i="59" s="1"/>
  <c r="C61" i="59" s="1"/>
  <c r="C62" i="59" s="1"/>
  <c r="C63" i="59" s="1"/>
  <c r="C64" i="59" s="1"/>
  <c r="C65" i="59" s="1"/>
  <c r="C66" i="59" s="1"/>
  <c r="C67" i="59" s="1"/>
  <c r="C68" i="59" s="1"/>
  <c r="C69" i="59" s="1"/>
  <c r="C70" i="59" s="1"/>
  <c r="C71" i="59" s="1"/>
  <c r="C72" i="59" s="1"/>
  <c r="C73" i="59" s="1"/>
  <c r="C74" i="59" s="1"/>
  <c r="C75" i="59" s="1"/>
  <c r="C76" i="59" s="1"/>
  <c r="C77" i="59" s="1"/>
  <c r="C78" i="59" s="1"/>
  <c r="C79" i="59" s="1"/>
  <c r="C80" i="59" s="1"/>
  <c r="C81" i="59" s="1"/>
  <c r="C82" i="59" s="1"/>
  <c r="C83" i="59" s="1"/>
  <c r="C84" i="59" s="1"/>
  <c r="C85" i="59" s="1"/>
  <c r="C86" i="59" s="1"/>
  <c r="C87" i="59" s="1"/>
  <c r="C88" i="59" s="1"/>
  <c r="C89" i="59" s="1"/>
  <c r="C90" i="59" s="1"/>
  <c r="C13" i="59" s="1"/>
  <c r="C17" i="59" s="1"/>
  <c r="C19" i="59" s="1"/>
  <c r="C21" i="59" s="1"/>
  <c r="C98" i="60"/>
  <c r="C100" i="60" s="1"/>
  <c r="C101" i="60" s="1"/>
  <c r="C102" i="60" s="1"/>
  <c r="C103" i="60" s="1"/>
  <c r="C104" i="60" s="1"/>
  <c r="C105" i="60" s="1"/>
  <c r="C106" i="60" s="1"/>
  <c r="C107" i="60" s="1"/>
  <c r="C108" i="60" s="1"/>
  <c r="C109" i="60" s="1"/>
  <c r="C110" i="60" s="1"/>
  <c r="C111" i="60" s="1"/>
  <c r="C112" i="60" s="1"/>
  <c r="C113" i="60" s="1"/>
  <c r="C114" i="60" s="1"/>
  <c r="C115" i="60" s="1"/>
  <c r="C116" i="60" s="1"/>
  <c r="C117" i="60" s="1"/>
  <c r="C118" i="60" s="1"/>
  <c r="C119" i="60" s="1"/>
  <c r="C120" i="60" s="1"/>
  <c r="C121" i="60" s="1"/>
  <c r="C15" i="60" s="1"/>
  <c r="C32" i="60"/>
  <c r="C33" i="60" s="1"/>
  <c r="C35" i="60" s="1"/>
  <c r="C36" i="60" s="1"/>
  <c r="C37" i="60" s="1"/>
  <c r="C38" i="60" s="1"/>
  <c r="C39" i="60" s="1"/>
  <c r="C40" i="60" s="1"/>
  <c r="C41" i="60" s="1"/>
  <c r="C42" i="60" s="1"/>
  <c r="C43" i="60" s="1"/>
  <c r="C44" i="60" s="1"/>
  <c r="C45" i="60" s="1"/>
  <c r="C46" i="60" s="1"/>
  <c r="C47" i="60" s="1"/>
  <c r="C48" i="60" s="1"/>
  <c r="C49" i="60" s="1"/>
  <c r="C50" i="60" s="1"/>
  <c r="C51" i="60" s="1"/>
  <c r="C52" i="60" s="1"/>
  <c r="C53" i="60" s="1"/>
  <c r="C54" i="60" s="1"/>
  <c r="C55" i="60" s="1"/>
  <c r="C56" i="60" s="1"/>
  <c r="C57" i="60" s="1"/>
  <c r="C58" i="60" s="1"/>
  <c r="C59" i="60" s="1"/>
  <c r="C60" i="60" s="1"/>
  <c r="C61" i="60" s="1"/>
  <c r="C62" i="60" s="1"/>
  <c r="C63" i="60" s="1"/>
  <c r="C64" i="60" s="1"/>
  <c r="C65" i="60" s="1"/>
  <c r="C66" i="60" s="1"/>
  <c r="C67" i="60" s="1"/>
  <c r="C68" i="60" s="1"/>
  <c r="C69" i="60" s="1"/>
  <c r="C70" i="60" s="1"/>
  <c r="C71" i="60" s="1"/>
  <c r="C72" i="60" s="1"/>
  <c r="C73" i="60" s="1"/>
  <c r="C74" i="60" s="1"/>
  <c r="C75" i="60" s="1"/>
  <c r="C76" i="60" s="1"/>
  <c r="C77" i="60" s="1"/>
  <c r="C78" i="60" s="1"/>
  <c r="C79" i="60" s="1"/>
  <c r="C80" i="60" s="1"/>
  <c r="C81" i="60" s="1"/>
  <c r="C82" i="60" s="1"/>
  <c r="C83" i="60" s="1"/>
  <c r="C84" i="60" s="1"/>
  <c r="C85" i="60" s="1"/>
  <c r="C86" i="60" s="1"/>
  <c r="C87" i="60" s="1"/>
  <c r="C88" i="60" s="1"/>
  <c r="C89" i="60" s="1"/>
  <c r="C90" i="60" s="1"/>
  <c r="C13" i="60" s="1"/>
  <c r="C22" i="59" l="1"/>
  <c r="D11" i="59" s="1"/>
  <c r="D30" i="59" s="1"/>
  <c r="C17" i="60"/>
  <c r="C19" i="60" s="1"/>
  <c r="C21" i="60" s="1"/>
  <c r="D96" i="59" l="1"/>
  <c r="D31" i="59"/>
  <c r="D97" i="59" s="1"/>
  <c r="C22" i="60"/>
  <c r="D11" i="60" s="1"/>
  <c r="D30" i="60" s="1"/>
  <c r="D98" i="59" l="1"/>
  <c r="D100" i="59" s="1"/>
  <c r="D101" i="59" s="1"/>
  <c r="D102" i="59" s="1"/>
  <c r="D103" i="59" s="1"/>
  <c r="D104" i="59" s="1"/>
  <c r="D105" i="59" s="1"/>
  <c r="D106" i="59" s="1"/>
  <c r="D107" i="59" s="1"/>
  <c r="D108" i="59" s="1"/>
  <c r="D109" i="59" s="1"/>
  <c r="D110" i="59" s="1"/>
  <c r="D111" i="59" s="1"/>
  <c r="D112" i="59" s="1"/>
  <c r="D113" i="59" s="1"/>
  <c r="D114" i="59" s="1"/>
  <c r="D115" i="59" s="1"/>
  <c r="D116" i="59" s="1"/>
  <c r="D117" i="59" s="1"/>
  <c r="D118" i="59" s="1"/>
  <c r="D119" i="59" s="1"/>
  <c r="D120" i="59" s="1"/>
  <c r="D121" i="59" s="1"/>
  <c r="D15" i="59" s="1"/>
  <c r="D31" i="60"/>
  <c r="D97" i="60" s="1"/>
  <c r="D96" i="60"/>
  <c r="D32" i="59"/>
  <c r="D33" i="59" s="1"/>
  <c r="D35" i="59" s="1"/>
  <c r="D36" i="59" s="1"/>
  <c r="D37" i="59" s="1"/>
  <c r="D38" i="59" s="1"/>
  <c r="D39" i="59" s="1"/>
  <c r="D40" i="59" s="1"/>
  <c r="D41" i="59" s="1"/>
  <c r="D42" i="59" s="1"/>
  <c r="D43" i="59" s="1"/>
  <c r="D44" i="59" s="1"/>
  <c r="D45" i="59" s="1"/>
  <c r="D46" i="59" s="1"/>
  <c r="D47" i="59" s="1"/>
  <c r="D48" i="59" s="1"/>
  <c r="D49" i="59" s="1"/>
  <c r="D50" i="59" s="1"/>
  <c r="D51" i="59" s="1"/>
  <c r="D52" i="59" s="1"/>
  <c r="D53" i="59" s="1"/>
  <c r="D54" i="59" s="1"/>
  <c r="D55" i="59" s="1"/>
  <c r="D56" i="59" s="1"/>
  <c r="D57" i="59" s="1"/>
  <c r="D58" i="59" s="1"/>
  <c r="D59" i="59" s="1"/>
  <c r="D60" i="59" s="1"/>
  <c r="D61" i="59" s="1"/>
  <c r="D62" i="59" s="1"/>
  <c r="D63" i="59" s="1"/>
  <c r="D64" i="59" s="1"/>
  <c r="D65" i="59" s="1"/>
  <c r="D66" i="59" s="1"/>
  <c r="D67" i="59" s="1"/>
  <c r="D68" i="59" s="1"/>
  <c r="D69" i="59" s="1"/>
  <c r="D70" i="59" s="1"/>
  <c r="D71" i="59" s="1"/>
  <c r="D72" i="59" s="1"/>
  <c r="D73" i="59" s="1"/>
  <c r="D74" i="59" s="1"/>
  <c r="D75" i="59" s="1"/>
  <c r="D76" i="59" s="1"/>
  <c r="D77" i="59" s="1"/>
  <c r="D78" i="59" s="1"/>
  <c r="D79" i="59" s="1"/>
  <c r="D80" i="59" s="1"/>
  <c r="D81" i="59" s="1"/>
  <c r="D82" i="59" s="1"/>
  <c r="D83" i="59" s="1"/>
  <c r="D84" i="59" s="1"/>
  <c r="D85" i="59" s="1"/>
  <c r="D86" i="59" s="1"/>
  <c r="D87" i="59" s="1"/>
  <c r="D88" i="59" s="1"/>
  <c r="D89" i="59" s="1"/>
  <c r="D90" i="59" s="1"/>
  <c r="D13" i="59" s="1"/>
  <c r="D17" i="59" s="1"/>
  <c r="D19" i="59" s="1"/>
  <c r="D21" i="59" s="1"/>
  <c r="D22" i="59" s="1"/>
  <c r="E11" i="59" s="1"/>
  <c r="E30" i="59" s="1"/>
  <c r="D32" i="60" l="1"/>
  <c r="D33" i="60" s="1"/>
  <c r="D35" i="60" s="1"/>
  <c r="D36" i="60" s="1"/>
  <c r="D37" i="60" s="1"/>
  <c r="D38" i="60" s="1"/>
  <c r="D39" i="60" s="1"/>
  <c r="D40" i="60" s="1"/>
  <c r="D41" i="60" s="1"/>
  <c r="D42" i="60" s="1"/>
  <c r="D43" i="60" s="1"/>
  <c r="D44" i="60" s="1"/>
  <c r="D45" i="60" s="1"/>
  <c r="D46" i="60" s="1"/>
  <c r="D47" i="60" s="1"/>
  <c r="D48" i="60" s="1"/>
  <c r="D49" i="60" s="1"/>
  <c r="D50" i="60" s="1"/>
  <c r="D51" i="60" s="1"/>
  <c r="D52" i="60" s="1"/>
  <c r="D53" i="60" s="1"/>
  <c r="D54" i="60" s="1"/>
  <c r="D55" i="60" s="1"/>
  <c r="D56" i="60" s="1"/>
  <c r="D57" i="60" s="1"/>
  <c r="D58" i="60" s="1"/>
  <c r="D59" i="60" s="1"/>
  <c r="D60" i="60" s="1"/>
  <c r="D61" i="60" s="1"/>
  <c r="D62" i="60" s="1"/>
  <c r="D63" i="60" s="1"/>
  <c r="D64" i="60" s="1"/>
  <c r="D65" i="60" s="1"/>
  <c r="D66" i="60" s="1"/>
  <c r="D67" i="60" s="1"/>
  <c r="D68" i="60" s="1"/>
  <c r="D69" i="60" s="1"/>
  <c r="D70" i="60" s="1"/>
  <c r="D71" i="60" s="1"/>
  <c r="D72" i="60" s="1"/>
  <c r="D73" i="60" s="1"/>
  <c r="D74" i="60" s="1"/>
  <c r="D75" i="60" s="1"/>
  <c r="D76" i="60" s="1"/>
  <c r="D77" i="60" s="1"/>
  <c r="D78" i="60" s="1"/>
  <c r="D79" i="60" s="1"/>
  <c r="D80" i="60" s="1"/>
  <c r="D81" i="60" s="1"/>
  <c r="D82" i="60" s="1"/>
  <c r="D83" i="60" s="1"/>
  <c r="D84" i="60" s="1"/>
  <c r="D85" i="60" s="1"/>
  <c r="D86" i="60" s="1"/>
  <c r="D87" i="60" s="1"/>
  <c r="D88" i="60" s="1"/>
  <c r="D89" i="60" s="1"/>
  <c r="D90" i="60" s="1"/>
  <c r="D13" i="60" s="1"/>
  <c r="D98" i="60"/>
  <c r="D100" i="60" s="1"/>
  <c r="D101" i="60" s="1"/>
  <c r="D102" i="60" s="1"/>
  <c r="D103" i="60" s="1"/>
  <c r="D104" i="60" s="1"/>
  <c r="D105" i="60" s="1"/>
  <c r="D106" i="60" s="1"/>
  <c r="D107" i="60" s="1"/>
  <c r="D108" i="60" s="1"/>
  <c r="D109" i="60" s="1"/>
  <c r="D110" i="60" s="1"/>
  <c r="D111" i="60" s="1"/>
  <c r="D112" i="60" s="1"/>
  <c r="D113" i="60" s="1"/>
  <c r="D114" i="60" s="1"/>
  <c r="D115" i="60" s="1"/>
  <c r="D116" i="60" s="1"/>
  <c r="D117" i="60" s="1"/>
  <c r="D118" i="60" s="1"/>
  <c r="D119" i="60" s="1"/>
  <c r="D120" i="60" s="1"/>
  <c r="D121" i="60" s="1"/>
  <c r="D15" i="60" s="1"/>
  <c r="E96" i="59"/>
  <c r="E31" i="59"/>
  <c r="E97" i="59" s="1"/>
  <c r="D17" i="60" l="1"/>
  <c r="D19" i="60" s="1"/>
  <c r="D21" i="60" s="1"/>
  <c r="D22" i="60" s="1"/>
  <c r="E11" i="60" s="1"/>
  <c r="E30" i="60" s="1"/>
  <c r="E98" i="59"/>
  <c r="E100" i="59" s="1"/>
  <c r="E101" i="59" s="1"/>
  <c r="E102" i="59" s="1"/>
  <c r="E103" i="59" s="1"/>
  <c r="E104" i="59" s="1"/>
  <c r="E105" i="59" s="1"/>
  <c r="E106" i="59" s="1"/>
  <c r="E107" i="59" s="1"/>
  <c r="E108" i="59" s="1"/>
  <c r="E109" i="59" s="1"/>
  <c r="E110" i="59" s="1"/>
  <c r="E111" i="59" s="1"/>
  <c r="E112" i="59" s="1"/>
  <c r="E113" i="59" s="1"/>
  <c r="E114" i="59" s="1"/>
  <c r="E115" i="59" s="1"/>
  <c r="E116" i="59" s="1"/>
  <c r="E117" i="59" s="1"/>
  <c r="E118" i="59" s="1"/>
  <c r="E119" i="59" s="1"/>
  <c r="E120" i="59" s="1"/>
  <c r="E121" i="59" s="1"/>
  <c r="E15" i="59" s="1"/>
  <c r="E32" i="59"/>
  <c r="E33" i="59" s="1"/>
  <c r="E35" i="59" s="1"/>
  <c r="E36" i="59" s="1"/>
  <c r="E37" i="59" s="1"/>
  <c r="E38" i="59" s="1"/>
  <c r="E39" i="59" s="1"/>
  <c r="E40" i="59" s="1"/>
  <c r="E41" i="59" s="1"/>
  <c r="E42" i="59" s="1"/>
  <c r="E43" i="59" s="1"/>
  <c r="E44" i="59" s="1"/>
  <c r="E45" i="59" s="1"/>
  <c r="E46" i="59" s="1"/>
  <c r="E47" i="59" s="1"/>
  <c r="E48" i="59" s="1"/>
  <c r="E49" i="59" s="1"/>
  <c r="E50" i="59" s="1"/>
  <c r="E51" i="59" s="1"/>
  <c r="E52" i="59" s="1"/>
  <c r="E53" i="59" s="1"/>
  <c r="E54" i="59" s="1"/>
  <c r="E55" i="59" s="1"/>
  <c r="E56" i="59" s="1"/>
  <c r="E57" i="59" s="1"/>
  <c r="E58" i="59" s="1"/>
  <c r="E59" i="59" s="1"/>
  <c r="E60" i="59" s="1"/>
  <c r="E61" i="59" s="1"/>
  <c r="E62" i="59" s="1"/>
  <c r="E63" i="59" s="1"/>
  <c r="E64" i="59" s="1"/>
  <c r="E65" i="59" s="1"/>
  <c r="E66" i="59" s="1"/>
  <c r="E67" i="59" s="1"/>
  <c r="E68" i="59" s="1"/>
  <c r="E69" i="59" s="1"/>
  <c r="E70" i="59" s="1"/>
  <c r="E71" i="59" s="1"/>
  <c r="E72" i="59" s="1"/>
  <c r="E73" i="59" s="1"/>
  <c r="E74" i="59" s="1"/>
  <c r="E75" i="59" s="1"/>
  <c r="E76" i="59" s="1"/>
  <c r="E77" i="59" s="1"/>
  <c r="E78" i="59" s="1"/>
  <c r="E79" i="59" s="1"/>
  <c r="E80" i="59" s="1"/>
  <c r="E81" i="59" s="1"/>
  <c r="E82" i="59" s="1"/>
  <c r="E83" i="59" s="1"/>
  <c r="E84" i="59" s="1"/>
  <c r="E85" i="59" s="1"/>
  <c r="E86" i="59" s="1"/>
  <c r="E87" i="59" s="1"/>
  <c r="E88" i="59" s="1"/>
  <c r="E89" i="59" s="1"/>
  <c r="E90" i="59" s="1"/>
  <c r="E13" i="59" s="1"/>
  <c r="E96" i="60" l="1"/>
  <c r="E31" i="60"/>
  <c r="E97" i="60" s="1"/>
  <c r="E17" i="59"/>
  <c r="E19" i="59" s="1"/>
  <c r="E21" i="59" s="1"/>
  <c r="E32" i="60" l="1"/>
  <c r="E33" i="60" s="1"/>
  <c r="E35" i="60" s="1"/>
  <c r="E36" i="60" s="1"/>
  <c r="E37" i="60" s="1"/>
  <c r="E38" i="60" s="1"/>
  <c r="E39" i="60" s="1"/>
  <c r="E40" i="60" s="1"/>
  <c r="E41" i="60" s="1"/>
  <c r="E42" i="60" s="1"/>
  <c r="E43" i="60" s="1"/>
  <c r="E44" i="60" s="1"/>
  <c r="E45" i="60" s="1"/>
  <c r="E46" i="60" s="1"/>
  <c r="E47" i="60" s="1"/>
  <c r="E48" i="60" s="1"/>
  <c r="E49" i="60" s="1"/>
  <c r="E50" i="60" s="1"/>
  <c r="E51" i="60" s="1"/>
  <c r="E52" i="60" s="1"/>
  <c r="E53" i="60" s="1"/>
  <c r="E54" i="60" s="1"/>
  <c r="E55" i="60" s="1"/>
  <c r="E56" i="60" s="1"/>
  <c r="E57" i="60" s="1"/>
  <c r="E58" i="60" s="1"/>
  <c r="E59" i="60" s="1"/>
  <c r="E60" i="60" s="1"/>
  <c r="E61" i="60" s="1"/>
  <c r="E62" i="60" s="1"/>
  <c r="E63" i="60" s="1"/>
  <c r="E64" i="60" s="1"/>
  <c r="E65" i="60" s="1"/>
  <c r="E66" i="60" s="1"/>
  <c r="E67" i="60" s="1"/>
  <c r="E68" i="60" s="1"/>
  <c r="E69" i="60" s="1"/>
  <c r="E70" i="60" s="1"/>
  <c r="E71" i="60" s="1"/>
  <c r="E72" i="60" s="1"/>
  <c r="E73" i="60" s="1"/>
  <c r="E74" i="60" s="1"/>
  <c r="E75" i="60" s="1"/>
  <c r="E76" i="60" s="1"/>
  <c r="E77" i="60" s="1"/>
  <c r="E78" i="60" s="1"/>
  <c r="E79" i="60" s="1"/>
  <c r="E80" i="60" s="1"/>
  <c r="E81" i="60" s="1"/>
  <c r="E82" i="60" s="1"/>
  <c r="E83" i="60" s="1"/>
  <c r="E84" i="60" s="1"/>
  <c r="E85" i="60" s="1"/>
  <c r="E86" i="60" s="1"/>
  <c r="E87" i="60" s="1"/>
  <c r="E88" i="60" s="1"/>
  <c r="E89" i="60" s="1"/>
  <c r="E90" i="60" s="1"/>
  <c r="E13" i="60" s="1"/>
  <c r="E98" i="60"/>
  <c r="E100" i="60" s="1"/>
  <c r="E101" i="60" s="1"/>
  <c r="E102" i="60" s="1"/>
  <c r="E103" i="60" s="1"/>
  <c r="E104" i="60" s="1"/>
  <c r="E105" i="60" s="1"/>
  <c r="E106" i="60" s="1"/>
  <c r="E107" i="60" s="1"/>
  <c r="E108" i="60" s="1"/>
  <c r="E109" i="60" s="1"/>
  <c r="E110" i="60" s="1"/>
  <c r="E111" i="60" s="1"/>
  <c r="E112" i="60" s="1"/>
  <c r="E113" i="60" s="1"/>
  <c r="E114" i="60" s="1"/>
  <c r="E115" i="60" s="1"/>
  <c r="E116" i="60" s="1"/>
  <c r="E117" i="60" s="1"/>
  <c r="E118" i="60" s="1"/>
  <c r="E119" i="60" s="1"/>
  <c r="E120" i="60" s="1"/>
  <c r="E121" i="60" s="1"/>
  <c r="E15" i="60" s="1"/>
  <c r="E22" i="59"/>
  <c r="F11" i="59" s="1"/>
  <c r="F30" i="59" s="1"/>
  <c r="F31" i="59" s="1"/>
  <c r="F97" i="59" s="1"/>
  <c r="E17" i="60" l="1"/>
  <c r="E19" i="60" s="1"/>
  <c r="E21" i="60" s="1"/>
  <c r="E22" i="60" s="1"/>
  <c r="F11" i="60" s="1"/>
  <c r="F30" i="60" s="1"/>
  <c r="F31" i="60" s="1"/>
  <c r="F97" i="60" s="1"/>
  <c r="F32" i="59"/>
  <c r="F33" i="59" s="1"/>
  <c r="F35" i="59" s="1"/>
  <c r="F36" i="59" s="1"/>
  <c r="F37" i="59" s="1"/>
  <c r="F38" i="59" s="1"/>
  <c r="F39" i="59" s="1"/>
  <c r="F40" i="59" s="1"/>
  <c r="F41" i="59" s="1"/>
  <c r="F42" i="59" s="1"/>
  <c r="F43" i="59" s="1"/>
  <c r="F44" i="59" s="1"/>
  <c r="F45" i="59" s="1"/>
  <c r="F46" i="59" s="1"/>
  <c r="F47" i="59" s="1"/>
  <c r="F48" i="59" s="1"/>
  <c r="F49" i="59" s="1"/>
  <c r="F50" i="59" s="1"/>
  <c r="F51" i="59" s="1"/>
  <c r="F52" i="59" s="1"/>
  <c r="F53" i="59" s="1"/>
  <c r="F54" i="59" s="1"/>
  <c r="F55" i="59" s="1"/>
  <c r="F56" i="59" s="1"/>
  <c r="F57" i="59" s="1"/>
  <c r="F58" i="59" s="1"/>
  <c r="F59" i="59" s="1"/>
  <c r="F60" i="59" s="1"/>
  <c r="F61" i="59" s="1"/>
  <c r="F62" i="59" s="1"/>
  <c r="F63" i="59" s="1"/>
  <c r="F64" i="59" s="1"/>
  <c r="F65" i="59" s="1"/>
  <c r="F66" i="59" s="1"/>
  <c r="F67" i="59" s="1"/>
  <c r="F68" i="59" s="1"/>
  <c r="F69" i="59" s="1"/>
  <c r="F70" i="59" s="1"/>
  <c r="F71" i="59" s="1"/>
  <c r="F72" i="59" s="1"/>
  <c r="F73" i="59" s="1"/>
  <c r="F74" i="59" s="1"/>
  <c r="F75" i="59" s="1"/>
  <c r="F76" i="59" s="1"/>
  <c r="F77" i="59" s="1"/>
  <c r="F78" i="59" s="1"/>
  <c r="F79" i="59" s="1"/>
  <c r="F80" i="59" s="1"/>
  <c r="F81" i="59" s="1"/>
  <c r="F82" i="59" s="1"/>
  <c r="F83" i="59" s="1"/>
  <c r="F84" i="59" s="1"/>
  <c r="F85" i="59" s="1"/>
  <c r="F86" i="59" s="1"/>
  <c r="F87" i="59" s="1"/>
  <c r="F88" i="59" s="1"/>
  <c r="F89" i="59" s="1"/>
  <c r="F90" i="59" s="1"/>
  <c r="F13" i="59" s="1"/>
  <c r="F96" i="59"/>
  <c r="F98" i="59" s="1"/>
  <c r="F100" i="59" s="1"/>
  <c r="F101" i="59" s="1"/>
  <c r="F102" i="59" s="1"/>
  <c r="F103" i="59" s="1"/>
  <c r="F104" i="59" s="1"/>
  <c r="F105" i="59" s="1"/>
  <c r="F106" i="59" s="1"/>
  <c r="F107" i="59" s="1"/>
  <c r="F108" i="59" s="1"/>
  <c r="F109" i="59" s="1"/>
  <c r="F110" i="59" s="1"/>
  <c r="F111" i="59" s="1"/>
  <c r="F112" i="59" s="1"/>
  <c r="F113" i="59" s="1"/>
  <c r="F114" i="59" s="1"/>
  <c r="F115" i="59" s="1"/>
  <c r="F116" i="59" s="1"/>
  <c r="F117" i="59" s="1"/>
  <c r="F118" i="59" s="1"/>
  <c r="F119" i="59" s="1"/>
  <c r="F120" i="59" s="1"/>
  <c r="F121" i="59" s="1"/>
  <c r="F15" i="59" s="1"/>
  <c r="F17" i="59" l="1"/>
  <c r="F19" i="59" s="1"/>
  <c r="F21" i="59" s="1"/>
  <c r="F22" i="59" s="1"/>
  <c r="G11" i="59" s="1"/>
  <c r="G30" i="59" s="1"/>
  <c r="F96" i="60"/>
  <c r="F98" i="60" s="1"/>
  <c r="F100" i="60" s="1"/>
  <c r="F101" i="60" s="1"/>
  <c r="F102" i="60" s="1"/>
  <c r="F103" i="60" s="1"/>
  <c r="F104" i="60" s="1"/>
  <c r="F105" i="60" s="1"/>
  <c r="F106" i="60" s="1"/>
  <c r="F107" i="60" s="1"/>
  <c r="F108" i="60" s="1"/>
  <c r="F109" i="60" s="1"/>
  <c r="F110" i="60" s="1"/>
  <c r="F111" i="60" s="1"/>
  <c r="F112" i="60" s="1"/>
  <c r="F113" i="60" s="1"/>
  <c r="F114" i="60" s="1"/>
  <c r="F115" i="60" s="1"/>
  <c r="F116" i="60" s="1"/>
  <c r="F117" i="60" s="1"/>
  <c r="F118" i="60" s="1"/>
  <c r="F119" i="60" s="1"/>
  <c r="F120" i="60" s="1"/>
  <c r="F121" i="60" s="1"/>
  <c r="F15" i="60" s="1"/>
  <c r="F32" i="60"/>
  <c r="F33" i="60" s="1"/>
  <c r="F35" i="60" s="1"/>
  <c r="F36" i="60" s="1"/>
  <c r="F37" i="60" s="1"/>
  <c r="F38" i="60" s="1"/>
  <c r="F39" i="60" s="1"/>
  <c r="F40" i="60" s="1"/>
  <c r="F41" i="60" s="1"/>
  <c r="F42" i="60" s="1"/>
  <c r="F43" i="60" s="1"/>
  <c r="F44" i="60" s="1"/>
  <c r="F45" i="60" s="1"/>
  <c r="F46" i="60" s="1"/>
  <c r="F47" i="60" s="1"/>
  <c r="F48" i="60" s="1"/>
  <c r="F49" i="60" s="1"/>
  <c r="F50" i="60" s="1"/>
  <c r="F51" i="60" s="1"/>
  <c r="F52" i="60" s="1"/>
  <c r="F53" i="60" s="1"/>
  <c r="F54" i="60" s="1"/>
  <c r="F55" i="60" s="1"/>
  <c r="F56" i="60" s="1"/>
  <c r="F57" i="60" s="1"/>
  <c r="F58" i="60" s="1"/>
  <c r="F59" i="60" s="1"/>
  <c r="F60" i="60" s="1"/>
  <c r="F61" i="60" s="1"/>
  <c r="F62" i="60" s="1"/>
  <c r="F63" i="60" s="1"/>
  <c r="F64" i="60" s="1"/>
  <c r="F65" i="60" s="1"/>
  <c r="F66" i="60" s="1"/>
  <c r="F67" i="60" s="1"/>
  <c r="F68" i="60" s="1"/>
  <c r="F69" i="60" s="1"/>
  <c r="F70" i="60" s="1"/>
  <c r="F71" i="60" s="1"/>
  <c r="F72" i="60" s="1"/>
  <c r="F73" i="60" s="1"/>
  <c r="F74" i="60" s="1"/>
  <c r="F75" i="60" s="1"/>
  <c r="F76" i="60" s="1"/>
  <c r="F77" i="60" s="1"/>
  <c r="F78" i="60" s="1"/>
  <c r="F79" i="60" s="1"/>
  <c r="F80" i="60" s="1"/>
  <c r="F81" i="60" s="1"/>
  <c r="F82" i="60" s="1"/>
  <c r="F83" i="60" s="1"/>
  <c r="F84" i="60" s="1"/>
  <c r="F85" i="60" s="1"/>
  <c r="F86" i="60" s="1"/>
  <c r="F87" i="60" s="1"/>
  <c r="F88" i="60" s="1"/>
  <c r="F89" i="60" s="1"/>
  <c r="F90" i="60" s="1"/>
  <c r="F13" i="60" s="1"/>
  <c r="F17" i="60" l="1"/>
  <c r="F19" i="60" s="1"/>
  <c r="F21" i="60" s="1"/>
  <c r="G96" i="59"/>
  <c r="G31" i="59"/>
  <c r="G97" i="59" s="1"/>
  <c r="F22" i="60" l="1"/>
  <c r="G11" i="60" s="1"/>
  <c r="G30" i="60" s="1"/>
  <c r="G31" i="60" s="1"/>
  <c r="G97" i="60" s="1"/>
  <c r="G98" i="59"/>
  <c r="G100" i="59" s="1"/>
  <c r="G101" i="59" s="1"/>
  <c r="G102" i="59" s="1"/>
  <c r="G103" i="59" s="1"/>
  <c r="G104" i="59" s="1"/>
  <c r="G105" i="59" s="1"/>
  <c r="G106" i="59" s="1"/>
  <c r="G107" i="59" s="1"/>
  <c r="G108" i="59" s="1"/>
  <c r="G109" i="59" s="1"/>
  <c r="G110" i="59" s="1"/>
  <c r="G111" i="59" s="1"/>
  <c r="G112" i="59" s="1"/>
  <c r="G113" i="59" s="1"/>
  <c r="G114" i="59" s="1"/>
  <c r="G115" i="59" s="1"/>
  <c r="G116" i="59" s="1"/>
  <c r="G117" i="59" s="1"/>
  <c r="G118" i="59" s="1"/>
  <c r="G119" i="59" s="1"/>
  <c r="G120" i="59" s="1"/>
  <c r="G121" i="59" s="1"/>
  <c r="G15" i="59" s="1"/>
  <c r="G32" i="59"/>
  <c r="G33" i="59" s="1"/>
  <c r="G35" i="59" s="1"/>
  <c r="G36" i="59" s="1"/>
  <c r="G37" i="59" s="1"/>
  <c r="G38" i="59" s="1"/>
  <c r="G39" i="59" s="1"/>
  <c r="G40" i="59" s="1"/>
  <c r="G41" i="59" s="1"/>
  <c r="G42" i="59" s="1"/>
  <c r="G43" i="59" s="1"/>
  <c r="G44" i="59" s="1"/>
  <c r="G45" i="59" s="1"/>
  <c r="G46" i="59" s="1"/>
  <c r="G47" i="59" s="1"/>
  <c r="G48" i="59" s="1"/>
  <c r="G49" i="59" s="1"/>
  <c r="G50" i="59" s="1"/>
  <c r="G51" i="59" s="1"/>
  <c r="G52" i="59" s="1"/>
  <c r="G53" i="59" s="1"/>
  <c r="G54" i="59" s="1"/>
  <c r="G55" i="59" s="1"/>
  <c r="G56" i="59" s="1"/>
  <c r="G57" i="59" s="1"/>
  <c r="G58" i="59" s="1"/>
  <c r="G59" i="59" s="1"/>
  <c r="G60" i="59" s="1"/>
  <c r="G61" i="59" s="1"/>
  <c r="G62" i="59" s="1"/>
  <c r="G63" i="59" s="1"/>
  <c r="G64" i="59" s="1"/>
  <c r="G65" i="59" s="1"/>
  <c r="G66" i="59" s="1"/>
  <c r="G67" i="59" s="1"/>
  <c r="G68" i="59" s="1"/>
  <c r="G69" i="59" s="1"/>
  <c r="G70" i="59" s="1"/>
  <c r="G71" i="59" s="1"/>
  <c r="G72" i="59" s="1"/>
  <c r="G73" i="59" s="1"/>
  <c r="G74" i="59" s="1"/>
  <c r="G75" i="59" s="1"/>
  <c r="G76" i="59" s="1"/>
  <c r="G77" i="59" s="1"/>
  <c r="G78" i="59" s="1"/>
  <c r="G79" i="59" s="1"/>
  <c r="G80" i="59" s="1"/>
  <c r="G81" i="59" s="1"/>
  <c r="G82" i="59" s="1"/>
  <c r="G83" i="59" s="1"/>
  <c r="G84" i="59" s="1"/>
  <c r="G85" i="59" s="1"/>
  <c r="G86" i="59" s="1"/>
  <c r="G87" i="59" s="1"/>
  <c r="G88" i="59" s="1"/>
  <c r="G89" i="59" s="1"/>
  <c r="G90" i="59" s="1"/>
  <c r="G13" i="59" s="1"/>
  <c r="G17" i="59" s="1"/>
  <c r="G19" i="59" s="1"/>
  <c r="G21" i="59" s="1"/>
  <c r="G22" i="59" s="1"/>
  <c r="H11" i="59" s="1"/>
  <c r="G32" i="60" l="1"/>
  <c r="G33" i="60" s="1"/>
  <c r="G35" i="60" s="1"/>
  <c r="G36" i="60" s="1"/>
  <c r="G37" i="60" s="1"/>
  <c r="G38" i="60" s="1"/>
  <c r="G39" i="60" s="1"/>
  <c r="G40" i="60" s="1"/>
  <c r="G41" i="60" s="1"/>
  <c r="G42" i="60" s="1"/>
  <c r="G43" i="60" s="1"/>
  <c r="G44" i="60" s="1"/>
  <c r="G45" i="60" s="1"/>
  <c r="G46" i="60" s="1"/>
  <c r="G47" i="60" s="1"/>
  <c r="G48" i="60" s="1"/>
  <c r="G49" i="60" s="1"/>
  <c r="G50" i="60" s="1"/>
  <c r="G51" i="60" s="1"/>
  <c r="G52" i="60" s="1"/>
  <c r="G53" i="60" s="1"/>
  <c r="G54" i="60" s="1"/>
  <c r="G55" i="60" s="1"/>
  <c r="G56" i="60" s="1"/>
  <c r="G57" i="60" s="1"/>
  <c r="G58" i="60" s="1"/>
  <c r="G59" i="60" s="1"/>
  <c r="G60" i="60" s="1"/>
  <c r="G61" i="60" s="1"/>
  <c r="G62" i="60" s="1"/>
  <c r="G63" i="60" s="1"/>
  <c r="G64" i="60" s="1"/>
  <c r="G65" i="60" s="1"/>
  <c r="G66" i="60" s="1"/>
  <c r="G67" i="60" s="1"/>
  <c r="G68" i="60" s="1"/>
  <c r="G69" i="60" s="1"/>
  <c r="G70" i="60" s="1"/>
  <c r="G71" i="60" s="1"/>
  <c r="G72" i="60" s="1"/>
  <c r="G73" i="60" s="1"/>
  <c r="G74" i="60" s="1"/>
  <c r="G75" i="60" s="1"/>
  <c r="G76" i="60" s="1"/>
  <c r="G77" i="60" s="1"/>
  <c r="G78" i="60" s="1"/>
  <c r="G79" i="60" s="1"/>
  <c r="G80" i="60" s="1"/>
  <c r="G81" i="60" s="1"/>
  <c r="G82" i="60" s="1"/>
  <c r="G83" i="60" s="1"/>
  <c r="G84" i="60" s="1"/>
  <c r="G85" i="60" s="1"/>
  <c r="G86" i="60" s="1"/>
  <c r="G87" i="60" s="1"/>
  <c r="G88" i="60" s="1"/>
  <c r="G89" i="60" s="1"/>
  <c r="G90" i="60" s="1"/>
  <c r="G13" i="60" s="1"/>
  <c r="G96" i="60"/>
  <c r="G98" i="60" s="1"/>
  <c r="G100" i="60" s="1"/>
  <c r="G101" i="60" s="1"/>
  <c r="G102" i="60" s="1"/>
  <c r="G103" i="60" s="1"/>
  <c r="G104" i="60" s="1"/>
  <c r="G105" i="60" s="1"/>
  <c r="G106" i="60" s="1"/>
  <c r="G107" i="60" s="1"/>
  <c r="G108" i="60" s="1"/>
  <c r="G109" i="60" s="1"/>
  <c r="G110" i="60" s="1"/>
  <c r="G111" i="60" s="1"/>
  <c r="G112" i="60" s="1"/>
  <c r="G113" i="60" s="1"/>
  <c r="G114" i="60" s="1"/>
  <c r="G115" i="60" s="1"/>
  <c r="G116" i="60" s="1"/>
  <c r="G117" i="60" s="1"/>
  <c r="G118" i="60" s="1"/>
  <c r="G119" i="60" s="1"/>
  <c r="G120" i="60" s="1"/>
  <c r="G121" i="60" s="1"/>
  <c r="G15" i="60" s="1"/>
  <c r="H30" i="59"/>
  <c r="G17" i="60" l="1"/>
  <c r="G19" i="60" s="1"/>
  <c r="G21" i="60" s="1"/>
  <c r="G22" i="60" s="1"/>
  <c r="H11" i="60" s="1"/>
  <c r="H30" i="60" s="1"/>
  <c r="H31" i="60" s="1"/>
  <c r="H97" i="60" s="1"/>
  <c r="H31" i="59"/>
  <c r="H97" i="59" s="1"/>
  <c r="H96" i="59"/>
  <c r="H32" i="60" l="1"/>
  <c r="H33" i="60" s="1"/>
  <c r="H35" i="60" s="1"/>
  <c r="H36" i="60" s="1"/>
  <c r="H37" i="60" s="1"/>
  <c r="H38" i="60" s="1"/>
  <c r="H39" i="60" s="1"/>
  <c r="H40" i="60" s="1"/>
  <c r="H41" i="60" s="1"/>
  <c r="H42" i="60" s="1"/>
  <c r="H43" i="60" s="1"/>
  <c r="H44" i="60" s="1"/>
  <c r="H45" i="60" s="1"/>
  <c r="H46" i="60" s="1"/>
  <c r="H47" i="60" s="1"/>
  <c r="H48" i="60" s="1"/>
  <c r="H49" i="60" s="1"/>
  <c r="H50" i="60" s="1"/>
  <c r="H51" i="60" s="1"/>
  <c r="H52" i="60" s="1"/>
  <c r="H53" i="60" s="1"/>
  <c r="H54" i="60" s="1"/>
  <c r="H55" i="60" s="1"/>
  <c r="H56" i="60" s="1"/>
  <c r="H57" i="60" s="1"/>
  <c r="H58" i="60" s="1"/>
  <c r="H59" i="60" s="1"/>
  <c r="H60" i="60" s="1"/>
  <c r="H61" i="60" s="1"/>
  <c r="H62" i="60" s="1"/>
  <c r="H63" i="60" s="1"/>
  <c r="H64" i="60" s="1"/>
  <c r="H65" i="60" s="1"/>
  <c r="H66" i="60" s="1"/>
  <c r="H67" i="60" s="1"/>
  <c r="H68" i="60" s="1"/>
  <c r="H69" i="60" s="1"/>
  <c r="H70" i="60" s="1"/>
  <c r="H71" i="60" s="1"/>
  <c r="H72" i="60" s="1"/>
  <c r="H73" i="60" s="1"/>
  <c r="H74" i="60" s="1"/>
  <c r="H75" i="60" s="1"/>
  <c r="H76" i="60" s="1"/>
  <c r="H77" i="60" s="1"/>
  <c r="H78" i="60" s="1"/>
  <c r="H79" i="60" s="1"/>
  <c r="H80" i="60" s="1"/>
  <c r="H81" i="60" s="1"/>
  <c r="H82" i="60" s="1"/>
  <c r="H83" i="60" s="1"/>
  <c r="H84" i="60" s="1"/>
  <c r="H85" i="60" s="1"/>
  <c r="H86" i="60" s="1"/>
  <c r="H87" i="60" s="1"/>
  <c r="H88" i="60" s="1"/>
  <c r="H89" i="60" s="1"/>
  <c r="H90" i="60" s="1"/>
  <c r="H13" i="60" s="1"/>
  <c r="H96" i="60"/>
  <c r="H98" i="60" s="1"/>
  <c r="H100" i="60" s="1"/>
  <c r="H101" i="60" s="1"/>
  <c r="H102" i="60" s="1"/>
  <c r="H103" i="60" s="1"/>
  <c r="H104" i="60" s="1"/>
  <c r="H105" i="60" s="1"/>
  <c r="H106" i="60" s="1"/>
  <c r="H107" i="60" s="1"/>
  <c r="H108" i="60" s="1"/>
  <c r="H109" i="60" s="1"/>
  <c r="H110" i="60" s="1"/>
  <c r="H111" i="60" s="1"/>
  <c r="H112" i="60" s="1"/>
  <c r="H113" i="60" s="1"/>
  <c r="H114" i="60" s="1"/>
  <c r="H115" i="60" s="1"/>
  <c r="H116" i="60" s="1"/>
  <c r="H117" i="60" s="1"/>
  <c r="H118" i="60" s="1"/>
  <c r="H119" i="60" s="1"/>
  <c r="H120" i="60" s="1"/>
  <c r="H121" i="60" s="1"/>
  <c r="H15" i="60" s="1"/>
  <c r="H98" i="59"/>
  <c r="H100" i="59" s="1"/>
  <c r="H101" i="59" s="1"/>
  <c r="H102" i="59" s="1"/>
  <c r="H103" i="59" s="1"/>
  <c r="H104" i="59" s="1"/>
  <c r="H105" i="59" s="1"/>
  <c r="H106" i="59" s="1"/>
  <c r="H107" i="59" s="1"/>
  <c r="H108" i="59" s="1"/>
  <c r="H109" i="59" s="1"/>
  <c r="H110" i="59" s="1"/>
  <c r="H111" i="59" s="1"/>
  <c r="H112" i="59" s="1"/>
  <c r="H113" i="59" s="1"/>
  <c r="H114" i="59" s="1"/>
  <c r="H115" i="59" s="1"/>
  <c r="H116" i="59" s="1"/>
  <c r="H117" i="59" s="1"/>
  <c r="H118" i="59" s="1"/>
  <c r="H119" i="59" s="1"/>
  <c r="H120" i="59" s="1"/>
  <c r="H121" i="59" s="1"/>
  <c r="H15" i="59" s="1"/>
  <c r="H32" i="59"/>
  <c r="H33" i="59" s="1"/>
  <c r="H35" i="59" s="1"/>
  <c r="H36" i="59" s="1"/>
  <c r="H37" i="59" s="1"/>
  <c r="H38" i="59" s="1"/>
  <c r="H39" i="59" s="1"/>
  <c r="H40" i="59" s="1"/>
  <c r="H41" i="59" s="1"/>
  <c r="H42" i="59" s="1"/>
  <c r="H43" i="59" s="1"/>
  <c r="H44" i="59" s="1"/>
  <c r="H45" i="59" s="1"/>
  <c r="H46" i="59" s="1"/>
  <c r="H47" i="59" s="1"/>
  <c r="H48" i="59" s="1"/>
  <c r="H49" i="59" s="1"/>
  <c r="H50" i="59" s="1"/>
  <c r="H51" i="59" s="1"/>
  <c r="H52" i="59" s="1"/>
  <c r="H53" i="59" s="1"/>
  <c r="H54" i="59" s="1"/>
  <c r="H55" i="59" s="1"/>
  <c r="H56" i="59" s="1"/>
  <c r="H57" i="59" s="1"/>
  <c r="H58" i="59" s="1"/>
  <c r="H59" i="59" s="1"/>
  <c r="H60" i="59" s="1"/>
  <c r="H61" i="59" s="1"/>
  <c r="H62" i="59" s="1"/>
  <c r="H63" i="59" s="1"/>
  <c r="H64" i="59" s="1"/>
  <c r="H65" i="59" s="1"/>
  <c r="H66" i="59" s="1"/>
  <c r="H67" i="59" s="1"/>
  <c r="H68" i="59" s="1"/>
  <c r="H69" i="59" s="1"/>
  <c r="H70" i="59" s="1"/>
  <c r="H71" i="59" s="1"/>
  <c r="H72" i="59" s="1"/>
  <c r="H73" i="59" s="1"/>
  <c r="H74" i="59" s="1"/>
  <c r="H75" i="59" s="1"/>
  <c r="H76" i="59" s="1"/>
  <c r="H77" i="59" s="1"/>
  <c r="H78" i="59" s="1"/>
  <c r="H79" i="59" s="1"/>
  <c r="H80" i="59" s="1"/>
  <c r="H81" i="59" s="1"/>
  <c r="H82" i="59" s="1"/>
  <c r="H83" i="59" s="1"/>
  <c r="H84" i="59" s="1"/>
  <c r="H85" i="59" s="1"/>
  <c r="H86" i="59" s="1"/>
  <c r="H87" i="59" s="1"/>
  <c r="H88" i="59" s="1"/>
  <c r="H89" i="59" s="1"/>
  <c r="H90" i="59" s="1"/>
  <c r="H13" i="59" s="1"/>
  <c r="H17" i="60" l="1"/>
  <c r="H19" i="60" s="1"/>
  <c r="H21" i="60" s="1"/>
  <c r="H22" i="60" s="1"/>
  <c r="I11" i="60" s="1"/>
  <c r="I30" i="60" s="1"/>
  <c r="H17" i="59"/>
  <c r="H19" i="59" s="1"/>
  <c r="H21" i="59" s="1"/>
  <c r="I96" i="60" l="1"/>
  <c r="I31" i="60"/>
  <c r="I97" i="60" s="1"/>
  <c r="H22" i="59"/>
  <c r="I11" i="59" s="1"/>
  <c r="I30" i="59" s="1"/>
  <c r="I32" i="60" l="1"/>
  <c r="I33" i="60" s="1"/>
  <c r="I35" i="60" s="1"/>
  <c r="I36" i="60" s="1"/>
  <c r="I37" i="60" s="1"/>
  <c r="I38" i="60" s="1"/>
  <c r="I39" i="60" s="1"/>
  <c r="I40" i="60" s="1"/>
  <c r="I41" i="60" s="1"/>
  <c r="I42" i="60" s="1"/>
  <c r="I43" i="60" s="1"/>
  <c r="I44" i="60" s="1"/>
  <c r="I45" i="60" s="1"/>
  <c r="I46" i="60" s="1"/>
  <c r="I47" i="60" s="1"/>
  <c r="I48" i="60" s="1"/>
  <c r="I49" i="60" s="1"/>
  <c r="I50" i="60" s="1"/>
  <c r="I51" i="60" s="1"/>
  <c r="I52" i="60" s="1"/>
  <c r="I53" i="60" s="1"/>
  <c r="I54" i="60" s="1"/>
  <c r="I55" i="60" s="1"/>
  <c r="I56" i="60" s="1"/>
  <c r="I57" i="60" s="1"/>
  <c r="I58" i="60" s="1"/>
  <c r="I59" i="60" s="1"/>
  <c r="I60" i="60" s="1"/>
  <c r="I61" i="60" s="1"/>
  <c r="I62" i="60" s="1"/>
  <c r="I63" i="60" s="1"/>
  <c r="I64" i="60" s="1"/>
  <c r="I65" i="60" s="1"/>
  <c r="I66" i="60" s="1"/>
  <c r="I67" i="60" s="1"/>
  <c r="I68" i="60" s="1"/>
  <c r="I69" i="60" s="1"/>
  <c r="I70" i="60" s="1"/>
  <c r="I71" i="60" s="1"/>
  <c r="I72" i="60" s="1"/>
  <c r="I73" i="60" s="1"/>
  <c r="I74" i="60" s="1"/>
  <c r="I75" i="60" s="1"/>
  <c r="I76" i="60" s="1"/>
  <c r="I77" i="60" s="1"/>
  <c r="I78" i="60" s="1"/>
  <c r="I79" i="60" s="1"/>
  <c r="I80" i="60" s="1"/>
  <c r="I81" i="60" s="1"/>
  <c r="I82" i="60" s="1"/>
  <c r="I83" i="60" s="1"/>
  <c r="I84" i="60" s="1"/>
  <c r="I85" i="60" s="1"/>
  <c r="I86" i="60" s="1"/>
  <c r="I87" i="60" s="1"/>
  <c r="I88" i="60" s="1"/>
  <c r="I89" i="60" s="1"/>
  <c r="I90" i="60" s="1"/>
  <c r="I13" i="60" s="1"/>
  <c r="I31" i="59"/>
  <c r="I97" i="59" s="1"/>
  <c r="I96" i="59"/>
  <c r="I98" i="60"/>
  <c r="I100" i="60" s="1"/>
  <c r="I101" i="60" s="1"/>
  <c r="I102" i="60" s="1"/>
  <c r="I103" i="60" s="1"/>
  <c r="I104" i="60" s="1"/>
  <c r="I105" i="60" s="1"/>
  <c r="I106" i="60" s="1"/>
  <c r="I107" i="60" s="1"/>
  <c r="I108" i="60" s="1"/>
  <c r="I109" i="60" s="1"/>
  <c r="I110" i="60" s="1"/>
  <c r="I111" i="60" s="1"/>
  <c r="I112" i="60" s="1"/>
  <c r="I113" i="60" s="1"/>
  <c r="I114" i="60" s="1"/>
  <c r="I115" i="60" s="1"/>
  <c r="I116" i="60" s="1"/>
  <c r="I117" i="60" s="1"/>
  <c r="I118" i="60" s="1"/>
  <c r="I119" i="60" s="1"/>
  <c r="I120" i="60" s="1"/>
  <c r="I121" i="60" s="1"/>
  <c r="I15" i="60" s="1"/>
  <c r="I17" i="60" l="1"/>
  <c r="I19" i="60" s="1"/>
  <c r="I21" i="60" s="1"/>
  <c r="I22" i="60" s="1"/>
  <c r="J11" i="60" s="1"/>
  <c r="J30" i="60" s="1"/>
  <c r="J96" i="60" s="1"/>
  <c r="I98" i="59"/>
  <c r="I100" i="59" s="1"/>
  <c r="I101" i="59" s="1"/>
  <c r="I102" i="59" s="1"/>
  <c r="I103" i="59" s="1"/>
  <c r="I104" i="59" s="1"/>
  <c r="I105" i="59" s="1"/>
  <c r="I106" i="59" s="1"/>
  <c r="I107" i="59" s="1"/>
  <c r="I108" i="59" s="1"/>
  <c r="I109" i="59" s="1"/>
  <c r="I110" i="59" s="1"/>
  <c r="I111" i="59" s="1"/>
  <c r="I112" i="59" s="1"/>
  <c r="I113" i="59" s="1"/>
  <c r="I114" i="59" s="1"/>
  <c r="I115" i="59" s="1"/>
  <c r="I116" i="59" s="1"/>
  <c r="I117" i="59" s="1"/>
  <c r="I118" i="59" s="1"/>
  <c r="I119" i="59" s="1"/>
  <c r="I120" i="59" s="1"/>
  <c r="I121" i="59" s="1"/>
  <c r="I15" i="59" s="1"/>
  <c r="I32" i="59"/>
  <c r="I33" i="59" s="1"/>
  <c r="I35" i="59" s="1"/>
  <c r="I36" i="59" s="1"/>
  <c r="I37" i="59" s="1"/>
  <c r="I38" i="59" s="1"/>
  <c r="I39" i="59" s="1"/>
  <c r="I40" i="59" s="1"/>
  <c r="I41" i="59" s="1"/>
  <c r="I42" i="59" s="1"/>
  <c r="I43" i="59" s="1"/>
  <c r="I44" i="59" s="1"/>
  <c r="I45" i="59" s="1"/>
  <c r="I46" i="59" s="1"/>
  <c r="I47" i="59" s="1"/>
  <c r="I48" i="59" s="1"/>
  <c r="I49" i="59" s="1"/>
  <c r="I50" i="59" s="1"/>
  <c r="I51" i="59" s="1"/>
  <c r="I52" i="59" s="1"/>
  <c r="I53" i="59" s="1"/>
  <c r="I54" i="59" s="1"/>
  <c r="I55" i="59" s="1"/>
  <c r="I56" i="59" s="1"/>
  <c r="I57" i="59" s="1"/>
  <c r="I58" i="59" s="1"/>
  <c r="I59" i="59" s="1"/>
  <c r="I60" i="59" s="1"/>
  <c r="I61" i="59" s="1"/>
  <c r="I62" i="59" s="1"/>
  <c r="I63" i="59" s="1"/>
  <c r="I64" i="59" s="1"/>
  <c r="I65" i="59" s="1"/>
  <c r="I66" i="59" s="1"/>
  <c r="I67" i="59" s="1"/>
  <c r="I68" i="59" s="1"/>
  <c r="I69" i="59" s="1"/>
  <c r="I70" i="59" s="1"/>
  <c r="I71" i="59" s="1"/>
  <c r="I72" i="59" s="1"/>
  <c r="I73" i="59" s="1"/>
  <c r="I74" i="59" s="1"/>
  <c r="I75" i="59" s="1"/>
  <c r="I76" i="59" s="1"/>
  <c r="I77" i="59" s="1"/>
  <c r="I78" i="59" s="1"/>
  <c r="I79" i="59" s="1"/>
  <c r="I80" i="59" s="1"/>
  <c r="I81" i="59" s="1"/>
  <c r="I82" i="59" s="1"/>
  <c r="I83" i="59" s="1"/>
  <c r="I84" i="59" s="1"/>
  <c r="I85" i="59" s="1"/>
  <c r="I86" i="59" s="1"/>
  <c r="I87" i="59" s="1"/>
  <c r="I88" i="59" s="1"/>
  <c r="I89" i="59" s="1"/>
  <c r="I90" i="59" s="1"/>
  <c r="I13" i="59" s="1"/>
  <c r="J31" i="60" l="1"/>
  <c r="J97" i="60" s="1"/>
  <c r="J98" i="60" s="1"/>
  <c r="J100" i="60" s="1"/>
  <c r="J101" i="60" s="1"/>
  <c r="J102" i="60" s="1"/>
  <c r="J103" i="60" s="1"/>
  <c r="J104" i="60" s="1"/>
  <c r="J105" i="60" s="1"/>
  <c r="J106" i="60" s="1"/>
  <c r="J107" i="60" s="1"/>
  <c r="J108" i="60" s="1"/>
  <c r="J109" i="60" s="1"/>
  <c r="J110" i="60" s="1"/>
  <c r="J111" i="60" s="1"/>
  <c r="J112" i="60" s="1"/>
  <c r="J113" i="60" s="1"/>
  <c r="J114" i="60" s="1"/>
  <c r="J115" i="60" s="1"/>
  <c r="J116" i="60" s="1"/>
  <c r="J117" i="60" s="1"/>
  <c r="J118" i="60" s="1"/>
  <c r="J119" i="60" s="1"/>
  <c r="J120" i="60" s="1"/>
  <c r="J121" i="60" s="1"/>
  <c r="J15" i="60" s="1"/>
  <c r="I17" i="59"/>
  <c r="I19" i="59" s="1"/>
  <c r="I21" i="59" s="1"/>
  <c r="I22" i="59" s="1"/>
  <c r="J11" i="59" s="1"/>
  <c r="J30" i="59" s="1"/>
  <c r="J96" i="59" s="1"/>
  <c r="J32" i="60" l="1"/>
  <c r="J33" i="60" s="1"/>
  <c r="J35" i="60" s="1"/>
  <c r="J36" i="60" s="1"/>
  <c r="J37" i="60" s="1"/>
  <c r="J38" i="60" s="1"/>
  <c r="J39" i="60" s="1"/>
  <c r="J40" i="60" s="1"/>
  <c r="J41" i="60" s="1"/>
  <c r="J42" i="60" s="1"/>
  <c r="J43" i="60" s="1"/>
  <c r="J44" i="60" s="1"/>
  <c r="J45" i="60" s="1"/>
  <c r="J46" i="60" s="1"/>
  <c r="J47" i="60" s="1"/>
  <c r="J48" i="60" s="1"/>
  <c r="J49" i="60" s="1"/>
  <c r="J50" i="60" s="1"/>
  <c r="J51" i="60" s="1"/>
  <c r="J52" i="60" s="1"/>
  <c r="J53" i="60" s="1"/>
  <c r="J54" i="60" s="1"/>
  <c r="J55" i="60" s="1"/>
  <c r="J56" i="60" s="1"/>
  <c r="J57" i="60" s="1"/>
  <c r="J58" i="60" s="1"/>
  <c r="J59" i="60" s="1"/>
  <c r="J60" i="60" s="1"/>
  <c r="J61" i="60" s="1"/>
  <c r="J62" i="60" s="1"/>
  <c r="J63" i="60" s="1"/>
  <c r="J64" i="60" s="1"/>
  <c r="J65" i="60" s="1"/>
  <c r="J66" i="60" s="1"/>
  <c r="J67" i="60" s="1"/>
  <c r="J68" i="60" s="1"/>
  <c r="J69" i="60" s="1"/>
  <c r="J70" i="60" s="1"/>
  <c r="J71" i="60" s="1"/>
  <c r="J72" i="60" s="1"/>
  <c r="J73" i="60" s="1"/>
  <c r="J74" i="60" s="1"/>
  <c r="J75" i="60" s="1"/>
  <c r="J76" i="60" s="1"/>
  <c r="J77" i="60" s="1"/>
  <c r="J78" i="60" s="1"/>
  <c r="J79" i="60" s="1"/>
  <c r="J80" i="60" s="1"/>
  <c r="J81" i="60" s="1"/>
  <c r="J82" i="60" s="1"/>
  <c r="J83" i="60" s="1"/>
  <c r="J84" i="60" s="1"/>
  <c r="J85" i="60" s="1"/>
  <c r="J86" i="60" s="1"/>
  <c r="J87" i="60" s="1"/>
  <c r="J88" i="60" s="1"/>
  <c r="J89" i="60" s="1"/>
  <c r="J90" i="60" s="1"/>
  <c r="J13" i="60" s="1"/>
  <c r="J17" i="60" s="1"/>
  <c r="J19" i="60" s="1"/>
  <c r="J21" i="60" s="1"/>
  <c r="J22" i="60" s="1"/>
  <c r="K11" i="60" s="1"/>
  <c r="K30" i="60" s="1"/>
  <c r="K31" i="60" s="1"/>
  <c r="K97" i="60" s="1"/>
  <c r="J31" i="59"/>
  <c r="J97" i="59" s="1"/>
  <c r="J98" i="59" s="1"/>
  <c r="J100" i="59" s="1"/>
  <c r="J101" i="59" s="1"/>
  <c r="J102" i="59" s="1"/>
  <c r="J103" i="59" s="1"/>
  <c r="J104" i="59" s="1"/>
  <c r="J105" i="59" s="1"/>
  <c r="J106" i="59" s="1"/>
  <c r="J107" i="59" s="1"/>
  <c r="J108" i="59" s="1"/>
  <c r="J109" i="59" s="1"/>
  <c r="J110" i="59" s="1"/>
  <c r="J111" i="59" s="1"/>
  <c r="J112" i="59" s="1"/>
  <c r="J113" i="59" s="1"/>
  <c r="J114" i="59" s="1"/>
  <c r="J115" i="59" s="1"/>
  <c r="J116" i="59" s="1"/>
  <c r="J117" i="59" s="1"/>
  <c r="J118" i="59" s="1"/>
  <c r="J119" i="59" s="1"/>
  <c r="J120" i="59" s="1"/>
  <c r="J121" i="59" s="1"/>
  <c r="J15" i="59" s="1"/>
  <c r="J32" i="59" l="1"/>
  <c r="J33" i="59" s="1"/>
  <c r="J35" i="59" s="1"/>
  <c r="J36" i="59" s="1"/>
  <c r="J37" i="59" s="1"/>
  <c r="J38" i="59" s="1"/>
  <c r="J39" i="59" s="1"/>
  <c r="J40" i="59" s="1"/>
  <c r="J41" i="59" s="1"/>
  <c r="J42" i="59" s="1"/>
  <c r="J43" i="59" s="1"/>
  <c r="J44" i="59" s="1"/>
  <c r="J45" i="59" s="1"/>
  <c r="J46" i="59" s="1"/>
  <c r="J47" i="59" s="1"/>
  <c r="J48" i="59" s="1"/>
  <c r="J49" i="59" s="1"/>
  <c r="J50" i="59" s="1"/>
  <c r="J51" i="59" s="1"/>
  <c r="J52" i="59" s="1"/>
  <c r="J53" i="59" s="1"/>
  <c r="J54" i="59" s="1"/>
  <c r="J55" i="59" s="1"/>
  <c r="J56" i="59" s="1"/>
  <c r="J57" i="59" s="1"/>
  <c r="J58" i="59" s="1"/>
  <c r="J59" i="59" s="1"/>
  <c r="J60" i="59" s="1"/>
  <c r="J61" i="59" s="1"/>
  <c r="J62" i="59" s="1"/>
  <c r="J63" i="59" s="1"/>
  <c r="J64" i="59" s="1"/>
  <c r="J65" i="59" s="1"/>
  <c r="J66" i="59" s="1"/>
  <c r="J67" i="59" s="1"/>
  <c r="J68" i="59" s="1"/>
  <c r="J69" i="59" s="1"/>
  <c r="J70" i="59" s="1"/>
  <c r="J71" i="59" s="1"/>
  <c r="J72" i="59" s="1"/>
  <c r="J73" i="59" s="1"/>
  <c r="J74" i="59" s="1"/>
  <c r="J75" i="59" s="1"/>
  <c r="J76" i="59" s="1"/>
  <c r="J77" i="59" s="1"/>
  <c r="J78" i="59" s="1"/>
  <c r="J79" i="59" s="1"/>
  <c r="J80" i="59" s="1"/>
  <c r="J81" i="59" s="1"/>
  <c r="J82" i="59" s="1"/>
  <c r="J83" i="59" s="1"/>
  <c r="J84" i="59" s="1"/>
  <c r="J85" i="59" s="1"/>
  <c r="J86" i="59" s="1"/>
  <c r="J87" i="59" s="1"/>
  <c r="J88" i="59" s="1"/>
  <c r="J89" i="59" s="1"/>
  <c r="J90" i="59" s="1"/>
  <c r="J13" i="59" s="1"/>
  <c r="J17" i="59" s="1"/>
  <c r="J19" i="59" s="1"/>
  <c r="J21" i="59" s="1"/>
  <c r="K96" i="60"/>
  <c r="K98" i="60" s="1"/>
  <c r="K100" i="60" s="1"/>
  <c r="K101" i="60" s="1"/>
  <c r="K102" i="60" s="1"/>
  <c r="K103" i="60" s="1"/>
  <c r="K104" i="60" s="1"/>
  <c r="K105" i="60" s="1"/>
  <c r="K106" i="60" s="1"/>
  <c r="K107" i="60" s="1"/>
  <c r="K108" i="60" s="1"/>
  <c r="K109" i="60" s="1"/>
  <c r="K110" i="60" s="1"/>
  <c r="K111" i="60" s="1"/>
  <c r="K112" i="60" s="1"/>
  <c r="K113" i="60" s="1"/>
  <c r="K114" i="60" s="1"/>
  <c r="K115" i="60" s="1"/>
  <c r="K116" i="60" s="1"/>
  <c r="K117" i="60" s="1"/>
  <c r="K118" i="60" s="1"/>
  <c r="K119" i="60" s="1"/>
  <c r="K120" i="60" s="1"/>
  <c r="K121" i="60" s="1"/>
  <c r="K15" i="60" s="1"/>
  <c r="K32" i="60"/>
  <c r="K33" i="60" s="1"/>
  <c r="K35" i="60" s="1"/>
  <c r="K36" i="60" s="1"/>
  <c r="K37" i="60" s="1"/>
  <c r="K38" i="60" s="1"/>
  <c r="K39" i="60" s="1"/>
  <c r="K40" i="60" s="1"/>
  <c r="K41" i="60" s="1"/>
  <c r="K42" i="60" s="1"/>
  <c r="K43" i="60" s="1"/>
  <c r="K44" i="60" s="1"/>
  <c r="K45" i="60" s="1"/>
  <c r="K46" i="60" s="1"/>
  <c r="K47" i="60" s="1"/>
  <c r="K48" i="60" s="1"/>
  <c r="K49" i="60" s="1"/>
  <c r="K50" i="60" s="1"/>
  <c r="K51" i="60" s="1"/>
  <c r="K52" i="60" s="1"/>
  <c r="K53" i="60" s="1"/>
  <c r="K54" i="60" s="1"/>
  <c r="K55" i="60" s="1"/>
  <c r="K56" i="60" s="1"/>
  <c r="K57" i="60" s="1"/>
  <c r="K58" i="60" s="1"/>
  <c r="K59" i="60" s="1"/>
  <c r="K60" i="60" s="1"/>
  <c r="K61" i="60" s="1"/>
  <c r="K62" i="60" s="1"/>
  <c r="K63" i="60" s="1"/>
  <c r="K64" i="60" s="1"/>
  <c r="K65" i="60" s="1"/>
  <c r="K66" i="60" s="1"/>
  <c r="K67" i="60" s="1"/>
  <c r="K68" i="60" s="1"/>
  <c r="K69" i="60" s="1"/>
  <c r="K70" i="60" s="1"/>
  <c r="K71" i="60" s="1"/>
  <c r="K72" i="60" s="1"/>
  <c r="K73" i="60" s="1"/>
  <c r="K74" i="60" s="1"/>
  <c r="K75" i="60" s="1"/>
  <c r="K76" i="60" s="1"/>
  <c r="K77" i="60" s="1"/>
  <c r="K78" i="60" s="1"/>
  <c r="K79" i="60" s="1"/>
  <c r="K80" i="60" s="1"/>
  <c r="K81" i="60" s="1"/>
  <c r="K82" i="60" s="1"/>
  <c r="K83" i="60" s="1"/>
  <c r="K84" i="60" s="1"/>
  <c r="K85" i="60" s="1"/>
  <c r="K86" i="60" s="1"/>
  <c r="K87" i="60" s="1"/>
  <c r="K88" i="60" s="1"/>
  <c r="K89" i="60" s="1"/>
  <c r="K90" i="60" s="1"/>
  <c r="K13" i="60" s="1"/>
  <c r="K17" i="60" l="1"/>
  <c r="K19" i="60" s="1"/>
  <c r="K21" i="60" s="1"/>
  <c r="K22" i="60" s="1"/>
  <c r="L11" i="60" s="1"/>
  <c r="L30" i="60" s="1"/>
  <c r="J22" i="59"/>
  <c r="K11" i="59" s="1"/>
  <c r="K30" i="59" s="1"/>
  <c r="K31" i="59" l="1"/>
  <c r="K97" i="59" s="1"/>
  <c r="K96" i="59"/>
  <c r="L96" i="60"/>
  <c r="L31" i="60"/>
  <c r="L97" i="60" s="1"/>
  <c r="K32" i="59" l="1"/>
  <c r="K33" i="59" s="1"/>
  <c r="K35" i="59" s="1"/>
  <c r="K36" i="59" s="1"/>
  <c r="K37" i="59" s="1"/>
  <c r="K38" i="59" s="1"/>
  <c r="K39" i="59" s="1"/>
  <c r="K40" i="59" s="1"/>
  <c r="K41" i="59" s="1"/>
  <c r="K42" i="59" s="1"/>
  <c r="K43" i="59" s="1"/>
  <c r="K44" i="59" s="1"/>
  <c r="K45" i="59" s="1"/>
  <c r="K46" i="59" s="1"/>
  <c r="K47" i="59" s="1"/>
  <c r="K48" i="59" s="1"/>
  <c r="K49" i="59" s="1"/>
  <c r="K50" i="59" s="1"/>
  <c r="K51" i="59" s="1"/>
  <c r="K52" i="59" s="1"/>
  <c r="K53" i="59" s="1"/>
  <c r="K54" i="59" s="1"/>
  <c r="K55" i="59" s="1"/>
  <c r="K56" i="59" s="1"/>
  <c r="K57" i="59" s="1"/>
  <c r="K58" i="59" s="1"/>
  <c r="K59" i="59" s="1"/>
  <c r="K60" i="59" s="1"/>
  <c r="K61" i="59" s="1"/>
  <c r="K62" i="59" s="1"/>
  <c r="K63" i="59" s="1"/>
  <c r="K64" i="59" s="1"/>
  <c r="K65" i="59" s="1"/>
  <c r="K66" i="59" s="1"/>
  <c r="K67" i="59" s="1"/>
  <c r="K68" i="59" s="1"/>
  <c r="K69" i="59" s="1"/>
  <c r="K70" i="59" s="1"/>
  <c r="K71" i="59" s="1"/>
  <c r="K72" i="59" s="1"/>
  <c r="K73" i="59" s="1"/>
  <c r="K74" i="59" s="1"/>
  <c r="K75" i="59" s="1"/>
  <c r="K76" i="59" s="1"/>
  <c r="K77" i="59" s="1"/>
  <c r="K78" i="59" s="1"/>
  <c r="K79" i="59" s="1"/>
  <c r="K80" i="59" s="1"/>
  <c r="K81" i="59" s="1"/>
  <c r="K82" i="59" s="1"/>
  <c r="K83" i="59" s="1"/>
  <c r="K84" i="59" s="1"/>
  <c r="K85" i="59" s="1"/>
  <c r="K86" i="59" s="1"/>
  <c r="K87" i="59" s="1"/>
  <c r="K88" i="59" s="1"/>
  <c r="K89" i="59" s="1"/>
  <c r="K90" i="59" s="1"/>
  <c r="K13" i="59" s="1"/>
  <c r="L98" i="60"/>
  <c r="L100" i="60" s="1"/>
  <c r="L101" i="60" s="1"/>
  <c r="L102" i="60" s="1"/>
  <c r="L103" i="60" s="1"/>
  <c r="L104" i="60" s="1"/>
  <c r="L105" i="60" s="1"/>
  <c r="L106" i="60" s="1"/>
  <c r="L107" i="60" s="1"/>
  <c r="L108" i="60" s="1"/>
  <c r="L109" i="60" s="1"/>
  <c r="L110" i="60" s="1"/>
  <c r="L111" i="60" s="1"/>
  <c r="L112" i="60" s="1"/>
  <c r="L113" i="60" s="1"/>
  <c r="L114" i="60" s="1"/>
  <c r="L115" i="60" s="1"/>
  <c r="L116" i="60" s="1"/>
  <c r="L117" i="60" s="1"/>
  <c r="L118" i="60" s="1"/>
  <c r="L119" i="60" s="1"/>
  <c r="L120" i="60" s="1"/>
  <c r="L121" i="60" s="1"/>
  <c r="L15" i="60" s="1"/>
  <c r="K98" i="59"/>
  <c r="K100" i="59" s="1"/>
  <c r="K101" i="59" s="1"/>
  <c r="K102" i="59" s="1"/>
  <c r="K103" i="59" s="1"/>
  <c r="K104" i="59" s="1"/>
  <c r="K105" i="59" s="1"/>
  <c r="K106" i="59" s="1"/>
  <c r="K107" i="59" s="1"/>
  <c r="K108" i="59" s="1"/>
  <c r="K109" i="59" s="1"/>
  <c r="K110" i="59" s="1"/>
  <c r="K111" i="59" s="1"/>
  <c r="K112" i="59" s="1"/>
  <c r="K113" i="59" s="1"/>
  <c r="K114" i="59" s="1"/>
  <c r="K115" i="59" s="1"/>
  <c r="K116" i="59" s="1"/>
  <c r="K117" i="59" s="1"/>
  <c r="K118" i="59" s="1"/>
  <c r="K119" i="59" s="1"/>
  <c r="K120" i="59" s="1"/>
  <c r="K121" i="59" s="1"/>
  <c r="K15" i="59" s="1"/>
  <c r="L32" i="60"/>
  <c r="L33" i="60" s="1"/>
  <c r="L35" i="60" s="1"/>
  <c r="L36" i="60" s="1"/>
  <c r="L37" i="60" s="1"/>
  <c r="L38" i="60" s="1"/>
  <c r="L39" i="60" s="1"/>
  <c r="L40" i="60" s="1"/>
  <c r="L41" i="60" s="1"/>
  <c r="L42" i="60" s="1"/>
  <c r="L43" i="60" s="1"/>
  <c r="L44" i="60" s="1"/>
  <c r="L45" i="60" s="1"/>
  <c r="L46" i="60" s="1"/>
  <c r="L47" i="60" s="1"/>
  <c r="L48" i="60" s="1"/>
  <c r="L49" i="60" s="1"/>
  <c r="L50" i="60" s="1"/>
  <c r="L51" i="60" s="1"/>
  <c r="L52" i="60" s="1"/>
  <c r="L53" i="60" s="1"/>
  <c r="L54" i="60" s="1"/>
  <c r="L55" i="60" s="1"/>
  <c r="L56" i="60" s="1"/>
  <c r="L57" i="60" s="1"/>
  <c r="L58" i="60" s="1"/>
  <c r="L59" i="60" s="1"/>
  <c r="L60" i="60" s="1"/>
  <c r="L61" i="60" s="1"/>
  <c r="L62" i="60" s="1"/>
  <c r="L63" i="60" s="1"/>
  <c r="L64" i="60" s="1"/>
  <c r="L65" i="60" s="1"/>
  <c r="L66" i="60" s="1"/>
  <c r="L67" i="60" s="1"/>
  <c r="L68" i="60" s="1"/>
  <c r="L69" i="60" s="1"/>
  <c r="L70" i="60" s="1"/>
  <c r="L71" i="60" s="1"/>
  <c r="L72" i="60" s="1"/>
  <c r="L73" i="60" s="1"/>
  <c r="L74" i="60" s="1"/>
  <c r="L75" i="60" s="1"/>
  <c r="L76" i="60" s="1"/>
  <c r="L77" i="60" s="1"/>
  <c r="L78" i="60" s="1"/>
  <c r="L79" i="60" s="1"/>
  <c r="L80" i="60" s="1"/>
  <c r="L81" i="60" s="1"/>
  <c r="L82" i="60" s="1"/>
  <c r="L83" i="60" s="1"/>
  <c r="L84" i="60" s="1"/>
  <c r="L85" i="60" s="1"/>
  <c r="L86" i="60" s="1"/>
  <c r="L87" i="60" s="1"/>
  <c r="L88" i="60" s="1"/>
  <c r="L89" i="60" s="1"/>
  <c r="L90" i="60" s="1"/>
  <c r="L13" i="60" s="1"/>
  <c r="K17" i="59" l="1"/>
  <c r="K19" i="59" s="1"/>
  <c r="K21" i="59" s="1"/>
  <c r="K22" i="59" s="1"/>
  <c r="L11" i="59" s="1"/>
  <c r="L30" i="59" s="1"/>
  <c r="L96" i="59" s="1"/>
  <c r="L17" i="60"/>
  <c r="L19" i="60" s="1"/>
  <c r="L21" i="60" s="1"/>
  <c r="L22" i="60" s="1"/>
  <c r="M11" i="60" s="1"/>
  <c r="M30" i="60" s="1"/>
  <c r="M96" i="60" s="1"/>
  <c r="M31" i="60" l="1"/>
  <c r="M97" i="60" s="1"/>
  <c r="M98" i="60" s="1"/>
  <c r="M100" i="60" s="1"/>
  <c r="M101" i="60" s="1"/>
  <c r="M102" i="60" s="1"/>
  <c r="M103" i="60" s="1"/>
  <c r="M104" i="60" s="1"/>
  <c r="M105" i="60" s="1"/>
  <c r="M106" i="60" s="1"/>
  <c r="M107" i="60" s="1"/>
  <c r="M108" i="60" s="1"/>
  <c r="M109" i="60" s="1"/>
  <c r="M110" i="60" s="1"/>
  <c r="M111" i="60" s="1"/>
  <c r="M112" i="60" s="1"/>
  <c r="M113" i="60" s="1"/>
  <c r="M114" i="60" s="1"/>
  <c r="M115" i="60" s="1"/>
  <c r="M116" i="60" s="1"/>
  <c r="M117" i="60" s="1"/>
  <c r="M118" i="60" s="1"/>
  <c r="M119" i="60" s="1"/>
  <c r="M120" i="60" s="1"/>
  <c r="M121" i="60" s="1"/>
  <c r="M15" i="60" s="1"/>
  <c r="L31" i="59"/>
  <c r="L97" i="59" s="1"/>
  <c r="L98" i="59" s="1"/>
  <c r="L100" i="59" s="1"/>
  <c r="L101" i="59" s="1"/>
  <c r="L102" i="59" s="1"/>
  <c r="L103" i="59" s="1"/>
  <c r="L104" i="59" s="1"/>
  <c r="L105" i="59" s="1"/>
  <c r="L106" i="59" s="1"/>
  <c r="L107" i="59" s="1"/>
  <c r="L108" i="59" s="1"/>
  <c r="L109" i="59" s="1"/>
  <c r="L110" i="59" s="1"/>
  <c r="L111" i="59" s="1"/>
  <c r="L112" i="59" s="1"/>
  <c r="L113" i="59" s="1"/>
  <c r="L114" i="59" s="1"/>
  <c r="L115" i="59" s="1"/>
  <c r="L116" i="59" s="1"/>
  <c r="L117" i="59" s="1"/>
  <c r="L118" i="59" s="1"/>
  <c r="L119" i="59" s="1"/>
  <c r="L120" i="59" s="1"/>
  <c r="L121" i="59" s="1"/>
  <c r="L15" i="59" s="1"/>
  <c r="M32" i="60" l="1"/>
  <c r="M33" i="60" s="1"/>
  <c r="M35" i="60" s="1"/>
  <c r="M36" i="60" s="1"/>
  <c r="M37" i="60" s="1"/>
  <c r="M38" i="60" s="1"/>
  <c r="M39" i="60" s="1"/>
  <c r="M40" i="60" s="1"/>
  <c r="M41" i="60" s="1"/>
  <c r="M42" i="60" s="1"/>
  <c r="M43" i="60" s="1"/>
  <c r="M44" i="60" s="1"/>
  <c r="M45" i="60" s="1"/>
  <c r="M46" i="60" s="1"/>
  <c r="M47" i="60" s="1"/>
  <c r="M48" i="60" s="1"/>
  <c r="M49" i="60" s="1"/>
  <c r="M50" i="60" s="1"/>
  <c r="M51" i="60" s="1"/>
  <c r="M52" i="60" s="1"/>
  <c r="M53" i="60" s="1"/>
  <c r="M54" i="60" s="1"/>
  <c r="M55" i="60" s="1"/>
  <c r="M56" i="60" s="1"/>
  <c r="M57" i="60" s="1"/>
  <c r="M58" i="60" s="1"/>
  <c r="M59" i="60" s="1"/>
  <c r="M60" i="60" s="1"/>
  <c r="M61" i="60" s="1"/>
  <c r="M62" i="60" s="1"/>
  <c r="M63" i="60" s="1"/>
  <c r="M64" i="60" s="1"/>
  <c r="M65" i="60" s="1"/>
  <c r="M66" i="60" s="1"/>
  <c r="M67" i="60" s="1"/>
  <c r="M68" i="60" s="1"/>
  <c r="M69" i="60" s="1"/>
  <c r="M70" i="60" s="1"/>
  <c r="M71" i="60" s="1"/>
  <c r="M72" i="60" s="1"/>
  <c r="M73" i="60" s="1"/>
  <c r="M74" i="60" s="1"/>
  <c r="M75" i="60" s="1"/>
  <c r="M76" i="60" s="1"/>
  <c r="M77" i="60" s="1"/>
  <c r="M78" i="60" s="1"/>
  <c r="M79" i="60" s="1"/>
  <c r="M80" i="60" s="1"/>
  <c r="M81" i="60" s="1"/>
  <c r="M82" i="60" s="1"/>
  <c r="M83" i="60" s="1"/>
  <c r="M84" i="60" s="1"/>
  <c r="M85" i="60" s="1"/>
  <c r="M86" i="60" s="1"/>
  <c r="M87" i="60" s="1"/>
  <c r="M88" i="60" s="1"/>
  <c r="M89" i="60" s="1"/>
  <c r="M90" i="60" s="1"/>
  <c r="M13" i="60" s="1"/>
  <c r="M17" i="60" s="1"/>
  <c r="M19" i="60" s="1"/>
  <c r="M21" i="60" s="1"/>
  <c r="M22" i="60" s="1"/>
  <c r="N11" i="60" s="1"/>
  <c r="N30" i="60" s="1"/>
  <c r="N96" i="60" s="1"/>
  <c r="L32" i="59"/>
  <c r="L33" i="59" s="1"/>
  <c r="L35" i="59" s="1"/>
  <c r="L36" i="59" s="1"/>
  <c r="L37" i="59" s="1"/>
  <c r="L38" i="59" s="1"/>
  <c r="L39" i="59" s="1"/>
  <c r="L40" i="59" s="1"/>
  <c r="L41" i="59" s="1"/>
  <c r="L42" i="59" s="1"/>
  <c r="L43" i="59" s="1"/>
  <c r="L44" i="59" s="1"/>
  <c r="L45" i="59" s="1"/>
  <c r="L46" i="59" s="1"/>
  <c r="L47" i="59" s="1"/>
  <c r="L48" i="59" s="1"/>
  <c r="L49" i="59" s="1"/>
  <c r="L50" i="59" s="1"/>
  <c r="L51" i="59" s="1"/>
  <c r="L52" i="59" s="1"/>
  <c r="L53" i="59" s="1"/>
  <c r="L54" i="59" s="1"/>
  <c r="L55" i="59" s="1"/>
  <c r="L56" i="59" s="1"/>
  <c r="L57" i="59" s="1"/>
  <c r="L58" i="59" s="1"/>
  <c r="L59" i="59" s="1"/>
  <c r="L60" i="59" s="1"/>
  <c r="L61" i="59" s="1"/>
  <c r="L62" i="59" s="1"/>
  <c r="L63" i="59" s="1"/>
  <c r="L64" i="59" s="1"/>
  <c r="L65" i="59" s="1"/>
  <c r="L66" i="59" s="1"/>
  <c r="L67" i="59" s="1"/>
  <c r="L68" i="59" s="1"/>
  <c r="L69" i="59" s="1"/>
  <c r="L70" i="59" s="1"/>
  <c r="L71" i="59" s="1"/>
  <c r="L72" i="59" s="1"/>
  <c r="L73" i="59" s="1"/>
  <c r="L74" i="59" s="1"/>
  <c r="L75" i="59" s="1"/>
  <c r="L76" i="59" s="1"/>
  <c r="L77" i="59" s="1"/>
  <c r="L78" i="59" s="1"/>
  <c r="L79" i="59" s="1"/>
  <c r="L80" i="59" s="1"/>
  <c r="L81" i="59" s="1"/>
  <c r="L82" i="59" s="1"/>
  <c r="L83" i="59" s="1"/>
  <c r="L84" i="59" s="1"/>
  <c r="L85" i="59" s="1"/>
  <c r="L86" i="59" s="1"/>
  <c r="L87" i="59" s="1"/>
  <c r="L88" i="59" s="1"/>
  <c r="L89" i="59" s="1"/>
  <c r="L90" i="59" s="1"/>
  <c r="L13" i="59" s="1"/>
  <c r="L17" i="59" s="1"/>
  <c r="L19" i="59" s="1"/>
  <c r="L21" i="59" s="1"/>
  <c r="L22" i="59" s="1"/>
  <c r="M11" i="59" s="1"/>
  <c r="M30" i="59" s="1"/>
  <c r="M31" i="59" s="1"/>
  <c r="M97" i="59" s="1"/>
  <c r="M32" i="59" l="1"/>
  <c r="M33" i="59" s="1"/>
  <c r="M35" i="59" s="1"/>
  <c r="M36" i="59" s="1"/>
  <c r="M37" i="59" s="1"/>
  <c r="M38" i="59" s="1"/>
  <c r="M39" i="59" s="1"/>
  <c r="M40" i="59" s="1"/>
  <c r="M41" i="59" s="1"/>
  <c r="M42" i="59" s="1"/>
  <c r="M43" i="59" s="1"/>
  <c r="M44" i="59" s="1"/>
  <c r="M45" i="59" s="1"/>
  <c r="M46" i="59" s="1"/>
  <c r="M47" i="59" s="1"/>
  <c r="M48" i="59" s="1"/>
  <c r="M49" i="59" s="1"/>
  <c r="M50" i="59" s="1"/>
  <c r="M51" i="59" s="1"/>
  <c r="M52" i="59" s="1"/>
  <c r="M53" i="59" s="1"/>
  <c r="M54" i="59" s="1"/>
  <c r="M55" i="59" s="1"/>
  <c r="M56" i="59" s="1"/>
  <c r="M57" i="59" s="1"/>
  <c r="M58" i="59" s="1"/>
  <c r="M59" i="59" s="1"/>
  <c r="M60" i="59" s="1"/>
  <c r="M61" i="59" s="1"/>
  <c r="M62" i="59" s="1"/>
  <c r="M63" i="59" s="1"/>
  <c r="M64" i="59" s="1"/>
  <c r="M65" i="59" s="1"/>
  <c r="M66" i="59" s="1"/>
  <c r="M67" i="59" s="1"/>
  <c r="M68" i="59" s="1"/>
  <c r="M69" i="59" s="1"/>
  <c r="M70" i="59" s="1"/>
  <c r="M71" i="59" s="1"/>
  <c r="M72" i="59" s="1"/>
  <c r="M73" i="59" s="1"/>
  <c r="M74" i="59" s="1"/>
  <c r="M75" i="59" s="1"/>
  <c r="M76" i="59" s="1"/>
  <c r="M77" i="59" s="1"/>
  <c r="M78" i="59" s="1"/>
  <c r="M79" i="59" s="1"/>
  <c r="M80" i="59" s="1"/>
  <c r="M81" i="59" s="1"/>
  <c r="M82" i="59" s="1"/>
  <c r="M83" i="59" s="1"/>
  <c r="M84" i="59" s="1"/>
  <c r="M85" i="59" s="1"/>
  <c r="M86" i="59" s="1"/>
  <c r="M87" i="59" s="1"/>
  <c r="M88" i="59" s="1"/>
  <c r="M89" i="59" s="1"/>
  <c r="M90" i="59" s="1"/>
  <c r="M13" i="59" s="1"/>
  <c r="M96" i="59"/>
  <c r="M98" i="59" s="1"/>
  <c r="M100" i="59" s="1"/>
  <c r="M101" i="59" s="1"/>
  <c r="M102" i="59" s="1"/>
  <c r="M103" i="59" s="1"/>
  <c r="M104" i="59" s="1"/>
  <c r="M105" i="59" s="1"/>
  <c r="M106" i="59" s="1"/>
  <c r="M107" i="59" s="1"/>
  <c r="M108" i="59" s="1"/>
  <c r="M109" i="59" s="1"/>
  <c r="M110" i="59" s="1"/>
  <c r="M111" i="59" s="1"/>
  <c r="M112" i="59" s="1"/>
  <c r="M113" i="59" s="1"/>
  <c r="M114" i="59" s="1"/>
  <c r="M115" i="59" s="1"/>
  <c r="M116" i="59" s="1"/>
  <c r="M117" i="59" s="1"/>
  <c r="M118" i="59" s="1"/>
  <c r="M119" i="59" s="1"/>
  <c r="M120" i="59" s="1"/>
  <c r="M121" i="59" s="1"/>
  <c r="M15" i="59" s="1"/>
  <c r="N31" i="60"/>
  <c r="N97" i="60" s="1"/>
  <c r="N98" i="60" s="1"/>
  <c r="N100" i="60" s="1"/>
  <c r="N101" i="60" s="1"/>
  <c r="N102" i="60" s="1"/>
  <c r="N103" i="60" s="1"/>
  <c r="N104" i="60" s="1"/>
  <c r="N105" i="60" s="1"/>
  <c r="N106" i="60" s="1"/>
  <c r="N107" i="60" s="1"/>
  <c r="N108" i="60" s="1"/>
  <c r="N109" i="60" s="1"/>
  <c r="N110" i="60" s="1"/>
  <c r="N111" i="60" s="1"/>
  <c r="N112" i="60" s="1"/>
  <c r="N113" i="60" s="1"/>
  <c r="N114" i="60" s="1"/>
  <c r="N115" i="60" s="1"/>
  <c r="N116" i="60" s="1"/>
  <c r="N117" i="60" s="1"/>
  <c r="N118" i="60" s="1"/>
  <c r="N119" i="60" s="1"/>
  <c r="N120" i="60" s="1"/>
  <c r="N121" i="60" s="1"/>
  <c r="N15" i="60" s="1"/>
  <c r="M17" i="59" l="1"/>
  <c r="M19" i="59" s="1"/>
  <c r="M21" i="59" s="1"/>
  <c r="N32" i="60"/>
  <c r="N33" i="60" s="1"/>
  <c r="N35" i="60" s="1"/>
  <c r="N36" i="60" s="1"/>
  <c r="N37" i="60" s="1"/>
  <c r="N38" i="60" s="1"/>
  <c r="N39" i="60" s="1"/>
  <c r="N40" i="60" s="1"/>
  <c r="N41" i="60" s="1"/>
  <c r="N42" i="60" s="1"/>
  <c r="N43" i="60" s="1"/>
  <c r="N44" i="60" s="1"/>
  <c r="N45" i="60" s="1"/>
  <c r="N46" i="60" s="1"/>
  <c r="N47" i="60" s="1"/>
  <c r="N48" i="60" s="1"/>
  <c r="N49" i="60" s="1"/>
  <c r="N50" i="60" s="1"/>
  <c r="N51" i="60" s="1"/>
  <c r="N52" i="60" s="1"/>
  <c r="N53" i="60" s="1"/>
  <c r="N54" i="60" s="1"/>
  <c r="N55" i="60" s="1"/>
  <c r="N56" i="60" s="1"/>
  <c r="N57" i="60" s="1"/>
  <c r="N58" i="60" s="1"/>
  <c r="N59" i="60" s="1"/>
  <c r="N60" i="60" s="1"/>
  <c r="N61" i="60" s="1"/>
  <c r="N62" i="60" s="1"/>
  <c r="N63" i="60" s="1"/>
  <c r="N64" i="60" s="1"/>
  <c r="N65" i="60" s="1"/>
  <c r="N66" i="60" s="1"/>
  <c r="N67" i="60" s="1"/>
  <c r="N68" i="60" s="1"/>
  <c r="N69" i="60" s="1"/>
  <c r="N70" i="60" s="1"/>
  <c r="N71" i="60" s="1"/>
  <c r="N72" i="60" s="1"/>
  <c r="N73" i="60" s="1"/>
  <c r="N74" i="60" s="1"/>
  <c r="N75" i="60" s="1"/>
  <c r="N76" i="60" s="1"/>
  <c r="N77" i="60" s="1"/>
  <c r="N78" i="60" s="1"/>
  <c r="N79" i="60" s="1"/>
  <c r="N80" i="60" s="1"/>
  <c r="N81" i="60" s="1"/>
  <c r="N82" i="60" s="1"/>
  <c r="N83" i="60" s="1"/>
  <c r="N84" i="60" s="1"/>
  <c r="N85" i="60" s="1"/>
  <c r="N86" i="60" s="1"/>
  <c r="N87" i="60" s="1"/>
  <c r="N88" i="60" s="1"/>
  <c r="N89" i="60" s="1"/>
  <c r="N90" i="60" s="1"/>
  <c r="N13" i="60" s="1"/>
  <c r="N17" i="60" s="1"/>
  <c r="N19" i="60" s="1"/>
  <c r="N21" i="60" s="1"/>
  <c r="N22" i="60" s="1"/>
  <c r="O11" i="60" s="1"/>
  <c r="M22" i="59" l="1"/>
  <c r="N11" i="59" s="1"/>
  <c r="N30" i="59" s="1"/>
  <c r="N96" i="59" s="1"/>
  <c r="O30" i="60"/>
  <c r="O96" i="60" s="1"/>
  <c r="N31" i="59" l="1"/>
  <c r="N97" i="59" s="1"/>
  <c r="N98" i="59" s="1"/>
  <c r="N100" i="59" s="1"/>
  <c r="N101" i="59" s="1"/>
  <c r="N102" i="59" s="1"/>
  <c r="N103" i="59" s="1"/>
  <c r="N104" i="59" s="1"/>
  <c r="N105" i="59" s="1"/>
  <c r="N106" i="59" s="1"/>
  <c r="N107" i="59" s="1"/>
  <c r="N108" i="59" s="1"/>
  <c r="N109" i="59" s="1"/>
  <c r="N110" i="59" s="1"/>
  <c r="N111" i="59" s="1"/>
  <c r="N112" i="59" s="1"/>
  <c r="N113" i="59" s="1"/>
  <c r="N114" i="59" s="1"/>
  <c r="N115" i="59" s="1"/>
  <c r="N116" i="59" s="1"/>
  <c r="N117" i="59" s="1"/>
  <c r="N118" i="59" s="1"/>
  <c r="N119" i="59" s="1"/>
  <c r="N120" i="59" s="1"/>
  <c r="N121" i="59" s="1"/>
  <c r="N15" i="59" s="1"/>
  <c r="O31" i="60"/>
  <c r="O97" i="60" s="1"/>
  <c r="O98" i="60" s="1"/>
  <c r="O100" i="60" s="1"/>
  <c r="O101" i="60" s="1"/>
  <c r="O102" i="60" s="1"/>
  <c r="O103" i="60" s="1"/>
  <c r="O104" i="60" s="1"/>
  <c r="O105" i="60" s="1"/>
  <c r="O106" i="60" s="1"/>
  <c r="O107" i="60" s="1"/>
  <c r="O108" i="60" s="1"/>
  <c r="O109" i="60" s="1"/>
  <c r="O110" i="60" s="1"/>
  <c r="O111" i="60" s="1"/>
  <c r="O112" i="60" s="1"/>
  <c r="O113" i="60" s="1"/>
  <c r="O114" i="60" s="1"/>
  <c r="O115" i="60" s="1"/>
  <c r="O116" i="60" s="1"/>
  <c r="O117" i="60" s="1"/>
  <c r="O118" i="60" s="1"/>
  <c r="O119" i="60" s="1"/>
  <c r="O120" i="60" s="1"/>
  <c r="O121" i="60" s="1"/>
  <c r="O15" i="60" s="1"/>
  <c r="N32" i="59" l="1"/>
  <c r="N33" i="59" s="1"/>
  <c r="N35" i="59" s="1"/>
  <c r="N36" i="59" s="1"/>
  <c r="N37" i="59" s="1"/>
  <c r="N38" i="59" s="1"/>
  <c r="N39" i="59" s="1"/>
  <c r="N40" i="59" s="1"/>
  <c r="N41" i="59" s="1"/>
  <c r="N42" i="59" s="1"/>
  <c r="N43" i="59" s="1"/>
  <c r="N44" i="59" s="1"/>
  <c r="N45" i="59" s="1"/>
  <c r="N46" i="59" s="1"/>
  <c r="N47" i="59" s="1"/>
  <c r="N48" i="59" s="1"/>
  <c r="N49" i="59" s="1"/>
  <c r="N50" i="59" s="1"/>
  <c r="N51" i="59" s="1"/>
  <c r="N52" i="59" s="1"/>
  <c r="N53" i="59" s="1"/>
  <c r="N54" i="59" s="1"/>
  <c r="N55" i="59" s="1"/>
  <c r="N56" i="59" s="1"/>
  <c r="N57" i="59" s="1"/>
  <c r="N58" i="59" s="1"/>
  <c r="N59" i="59" s="1"/>
  <c r="N60" i="59" s="1"/>
  <c r="N61" i="59" s="1"/>
  <c r="N62" i="59" s="1"/>
  <c r="N63" i="59" s="1"/>
  <c r="N64" i="59" s="1"/>
  <c r="N65" i="59" s="1"/>
  <c r="N66" i="59" s="1"/>
  <c r="N67" i="59" s="1"/>
  <c r="N68" i="59" s="1"/>
  <c r="N69" i="59" s="1"/>
  <c r="N70" i="59" s="1"/>
  <c r="N71" i="59" s="1"/>
  <c r="N72" i="59" s="1"/>
  <c r="N73" i="59" s="1"/>
  <c r="N74" i="59" s="1"/>
  <c r="N75" i="59" s="1"/>
  <c r="N76" i="59" s="1"/>
  <c r="N77" i="59" s="1"/>
  <c r="N78" i="59" s="1"/>
  <c r="N79" i="59" s="1"/>
  <c r="N80" i="59" s="1"/>
  <c r="N81" i="59" s="1"/>
  <c r="N82" i="59" s="1"/>
  <c r="N83" i="59" s="1"/>
  <c r="N84" i="59" s="1"/>
  <c r="N85" i="59" s="1"/>
  <c r="N86" i="59" s="1"/>
  <c r="N87" i="59" s="1"/>
  <c r="N88" i="59" s="1"/>
  <c r="N89" i="59" s="1"/>
  <c r="N90" i="59" s="1"/>
  <c r="N13" i="59" s="1"/>
  <c r="N17" i="59" s="1"/>
  <c r="N19" i="59" s="1"/>
  <c r="N21" i="59" s="1"/>
  <c r="N22" i="59" s="1"/>
  <c r="O11" i="59" s="1"/>
  <c r="O30" i="59" s="1"/>
  <c r="O32" i="60"/>
  <c r="O33" i="60" s="1"/>
  <c r="O35" i="60" s="1"/>
  <c r="O36" i="60" s="1"/>
  <c r="O37" i="60" s="1"/>
  <c r="O38" i="60" s="1"/>
  <c r="O39" i="60" s="1"/>
  <c r="O40" i="60" s="1"/>
  <c r="O41" i="60" s="1"/>
  <c r="O42" i="60" s="1"/>
  <c r="O43" i="60" s="1"/>
  <c r="O44" i="60" s="1"/>
  <c r="O45" i="60" s="1"/>
  <c r="O46" i="60" s="1"/>
  <c r="O47" i="60" s="1"/>
  <c r="O48" i="60" s="1"/>
  <c r="O49" i="60" s="1"/>
  <c r="O50" i="60" s="1"/>
  <c r="O51" i="60" s="1"/>
  <c r="O52" i="60" s="1"/>
  <c r="O53" i="60" s="1"/>
  <c r="O54" i="60" s="1"/>
  <c r="O55" i="60" s="1"/>
  <c r="O56" i="60" s="1"/>
  <c r="O57" i="60" s="1"/>
  <c r="O58" i="60" s="1"/>
  <c r="O59" i="60" s="1"/>
  <c r="O60" i="60" s="1"/>
  <c r="O61" i="60" s="1"/>
  <c r="O62" i="60" s="1"/>
  <c r="O63" i="60" s="1"/>
  <c r="O64" i="60" s="1"/>
  <c r="O65" i="60" s="1"/>
  <c r="O66" i="60" s="1"/>
  <c r="O67" i="60" s="1"/>
  <c r="O68" i="60" s="1"/>
  <c r="O69" i="60" s="1"/>
  <c r="O70" i="60" s="1"/>
  <c r="O71" i="60" s="1"/>
  <c r="O72" i="60" s="1"/>
  <c r="O73" i="60" s="1"/>
  <c r="O74" i="60" s="1"/>
  <c r="O75" i="60" s="1"/>
  <c r="O76" i="60" s="1"/>
  <c r="O77" i="60" s="1"/>
  <c r="O78" i="60" s="1"/>
  <c r="O79" i="60" s="1"/>
  <c r="O80" i="60" s="1"/>
  <c r="O81" i="60" s="1"/>
  <c r="O82" i="60" s="1"/>
  <c r="O83" i="60" s="1"/>
  <c r="O84" i="60" s="1"/>
  <c r="O85" i="60" s="1"/>
  <c r="O86" i="60" s="1"/>
  <c r="O87" i="60" s="1"/>
  <c r="O88" i="60" s="1"/>
  <c r="O89" i="60" s="1"/>
  <c r="O90" i="60" s="1"/>
  <c r="O13" i="60" s="1"/>
  <c r="O17" i="60" s="1"/>
  <c r="O19" i="60" s="1"/>
  <c r="O21" i="60" s="1"/>
  <c r="O22" i="60" s="1"/>
  <c r="P11" i="60" s="1"/>
  <c r="O96" i="59" l="1"/>
  <c r="O31" i="59"/>
  <c r="O97" i="59" s="1"/>
  <c r="P30" i="60"/>
  <c r="P96" i="60" s="1"/>
  <c r="O32" i="59" l="1"/>
  <c r="O33" i="59" s="1"/>
  <c r="O35" i="59" s="1"/>
  <c r="O36" i="59" s="1"/>
  <c r="O37" i="59" s="1"/>
  <c r="O38" i="59" s="1"/>
  <c r="O39" i="59" s="1"/>
  <c r="O40" i="59" s="1"/>
  <c r="O41" i="59" s="1"/>
  <c r="O42" i="59" s="1"/>
  <c r="O43" i="59" s="1"/>
  <c r="O44" i="59" s="1"/>
  <c r="O45" i="59" s="1"/>
  <c r="O46" i="59" s="1"/>
  <c r="O47" i="59" s="1"/>
  <c r="O48" i="59" s="1"/>
  <c r="O49" i="59" s="1"/>
  <c r="O50" i="59" s="1"/>
  <c r="O51" i="59" s="1"/>
  <c r="O52" i="59" s="1"/>
  <c r="O53" i="59" s="1"/>
  <c r="O54" i="59" s="1"/>
  <c r="O55" i="59" s="1"/>
  <c r="O56" i="59" s="1"/>
  <c r="O57" i="59" s="1"/>
  <c r="O58" i="59" s="1"/>
  <c r="O59" i="59" s="1"/>
  <c r="O60" i="59" s="1"/>
  <c r="O61" i="59" s="1"/>
  <c r="O62" i="59" s="1"/>
  <c r="O63" i="59" s="1"/>
  <c r="O64" i="59" s="1"/>
  <c r="O65" i="59" s="1"/>
  <c r="O66" i="59" s="1"/>
  <c r="O67" i="59" s="1"/>
  <c r="O68" i="59" s="1"/>
  <c r="O69" i="59" s="1"/>
  <c r="O70" i="59" s="1"/>
  <c r="O71" i="59" s="1"/>
  <c r="O72" i="59" s="1"/>
  <c r="O73" i="59" s="1"/>
  <c r="O74" i="59" s="1"/>
  <c r="O75" i="59" s="1"/>
  <c r="O76" i="59" s="1"/>
  <c r="O77" i="59" s="1"/>
  <c r="O78" i="59" s="1"/>
  <c r="O79" i="59" s="1"/>
  <c r="O80" i="59" s="1"/>
  <c r="O81" i="59" s="1"/>
  <c r="O82" i="59" s="1"/>
  <c r="O83" i="59" s="1"/>
  <c r="O84" i="59" s="1"/>
  <c r="O85" i="59" s="1"/>
  <c r="O86" i="59" s="1"/>
  <c r="O87" i="59" s="1"/>
  <c r="O88" i="59" s="1"/>
  <c r="O89" i="59" s="1"/>
  <c r="O90" i="59" s="1"/>
  <c r="O13" i="59" s="1"/>
  <c r="O98" i="59"/>
  <c r="O100" i="59" s="1"/>
  <c r="O101" i="59" s="1"/>
  <c r="O102" i="59" s="1"/>
  <c r="O103" i="59" s="1"/>
  <c r="O104" i="59" s="1"/>
  <c r="O105" i="59" s="1"/>
  <c r="O106" i="59" s="1"/>
  <c r="O107" i="59" s="1"/>
  <c r="O108" i="59" s="1"/>
  <c r="O109" i="59" s="1"/>
  <c r="O110" i="59" s="1"/>
  <c r="O111" i="59" s="1"/>
  <c r="O112" i="59" s="1"/>
  <c r="O113" i="59" s="1"/>
  <c r="O114" i="59" s="1"/>
  <c r="O115" i="59" s="1"/>
  <c r="O116" i="59" s="1"/>
  <c r="O117" i="59" s="1"/>
  <c r="O118" i="59" s="1"/>
  <c r="O119" i="59" s="1"/>
  <c r="O120" i="59" s="1"/>
  <c r="O121" i="59" s="1"/>
  <c r="O15" i="59" s="1"/>
  <c r="P31" i="60"/>
  <c r="P97" i="60" s="1"/>
  <c r="P98" i="60" s="1"/>
  <c r="P100" i="60" s="1"/>
  <c r="P101" i="60" s="1"/>
  <c r="P102" i="60" s="1"/>
  <c r="P103" i="60" s="1"/>
  <c r="P104" i="60" s="1"/>
  <c r="P105" i="60" s="1"/>
  <c r="P106" i="60" s="1"/>
  <c r="P107" i="60" s="1"/>
  <c r="P108" i="60" s="1"/>
  <c r="P109" i="60" s="1"/>
  <c r="P110" i="60" s="1"/>
  <c r="P111" i="60" s="1"/>
  <c r="P112" i="60" s="1"/>
  <c r="P113" i="60" s="1"/>
  <c r="P114" i="60" s="1"/>
  <c r="P115" i="60" s="1"/>
  <c r="P116" i="60" s="1"/>
  <c r="P117" i="60" s="1"/>
  <c r="P118" i="60" s="1"/>
  <c r="P119" i="60" s="1"/>
  <c r="P120" i="60" s="1"/>
  <c r="P121" i="60" s="1"/>
  <c r="P15" i="60" s="1"/>
  <c r="O17" i="59" l="1"/>
  <c r="O19" i="59" s="1"/>
  <c r="O21" i="59" s="1"/>
  <c r="O22" i="59" s="1"/>
  <c r="P11" i="59" s="1"/>
  <c r="P30" i="59" s="1"/>
  <c r="P96" i="59" s="1"/>
  <c r="P32" i="60"/>
  <c r="P33" i="60" s="1"/>
  <c r="P35" i="60" s="1"/>
  <c r="P36" i="60" s="1"/>
  <c r="P37" i="60" s="1"/>
  <c r="P38" i="60" s="1"/>
  <c r="P39" i="60" s="1"/>
  <c r="P40" i="60" s="1"/>
  <c r="P41" i="60" s="1"/>
  <c r="P42" i="60" s="1"/>
  <c r="P43" i="60" s="1"/>
  <c r="P44" i="60" s="1"/>
  <c r="P45" i="60" s="1"/>
  <c r="P46" i="60" s="1"/>
  <c r="P47" i="60" s="1"/>
  <c r="P48" i="60" s="1"/>
  <c r="P49" i="60" s="1"/>
  <c r="P50" i="60" s="1"/>
  <c r="P51" i="60" s="1"/>
  <c r="P52" i="60" s="1"/>
  <c r="P53" i="60" s="1"/>
  <c r="P54" i="60" s="1"/>
  <c r="P55" i="60" s="1"/>
  <c r="P56" i="60" s="1"/>
  <c r="P57" i="60" s="1"/>
  <c r="P58" i="60" s="1"/>
  <c r="P59" i="60" s="1"/>
  <c r="P60" i="60" s="1"/>
  <c r="P61" i="60" s="1"/>
  <c r="P62" i="60" s="1"/>
  <c r="P63" i="60" s="1"/>
  <c r="P64" i="60" s="1"/>
  <c r="P65" i="60" s="1"/>
  <c r="P66" i="60" s="1"/>
  <c r="P67" i="60" s="1"/>
  <c r="P68" i="60" s="1"/>
  <c r="P69" i="60" s="1"/>
  <c r="P70" i="60" s="1"/>
  <c r="P71" i="60" s="1"/>
  <c r="P72" i="60" s="1"/>
  <c r="P73" i="60" s="1"/>
  <c r="P74" i="60" s="1"/>
  <c r="P75" i="60" s="1"/>
  <c r="P76" i="60" s="1"/>
  <c r="P77" i="60" s="1"/>
  <c r="P78" i="60" s="1"/>
  <c r="P79" i="60" s="1"/>
  <c r="P80" i="60" s="1"/>
  <c r="P81" i="60" s="1"/>
  <c r="P82" i="60" s="1"/>
  <c r="P83" i="60" s="1"/>
  <c r="P84" i="60" s="1"/>
  <c r="P85" i="60" s="1"/>
  <c r="P86" i="60" s="1"/>
  <c r="P87" i="60" s="1"/>
  <c r="P88" i="60" s="1"/>
  <c r="P89" i="60" s="1"/>
  <c r="P90" i="60" s="1"/>
  <c r="P13" i="60" s="1"/>
  <c r="P17" i="60" s="1"/>
  <c r="P19" i="60" s="1"/>
  <c r="P21" i="60" s="1"/>
  <c r="P22" i="60" s="1"/>
  <c r="Q11" i="60" s="1"/>
  <c r="P31" i="59" l="1"/>
  <c r="P97" i="59" s="1"/>
  <c r="P98" i="59" s="1"/>
  <c r="P100" i="59" s="1"/>
  <c r="P101" i="59" s="1"/>
  <c r="P102" i="59" s="1"/>
  <c r="P103" i="59" s="1"/>
  <c r="P104" i="59" s="1"/>
  <c r="P105" i="59" s="1"/>
  <c r="P106" i="59" s="1"/>
  <c r="P107" i="59" s="1"/>
  <c r="P108" i="59" s="1"/>
  <c r="P109" i="59" s="1"/>
  <c r="P110" i="59" s="1"/>
  <c r="P111" i="59" s="1"/>
  <c r="P112" i="59" s="1"/>
  <c r="P113" i="59" s="1"/>
  <c r="P114" i="59" s="1"/>
  <c r="P115" i="59" s="1"/>
  <c r="P116" i="59" s="1"/>
  <c r="P117" i="59" s="1"/>
  <c r="P118" i="59" s="1"/>
  <c r="P119" i="59" s="1"/>
  <c r="P120" i="59" s="1"/>
  <c r="P121" i="59" s="1"/>
  <c r="P15" i="59" s="1"/>
  <c r="Q30" i="60"/>
  <c r="P32" i="59" l="1"/>
  <c r="P33" i="59" s="1"/>
  <c r="P35" i="59" s="1"/>
  <c r="P36" i="59" s="1"/>
  <c r="P37" i="59" s="1"/>
  <c r="P38" i="59" s="1"/>
  <c r="P39" i="59" s="1"/>
  <c r="P40" i="59" s="1"/>
  <c r="P41" i="59" s="1"/>
  <c r="P42" i="59" s="1"/>
  <c r="P43" i="59" s="1"/>
  <c r="P44" i="59" s="1"/>
  <c r="P45" i="59" s="1"/>
  <c r="P46" i="59" s="1"/>
  <c r="P47" i="59" s="1"/>
  <c r="P48" i="59" s="1"/>
  <c r="P49" i="59" s="1"/>
  <c r="P50" i="59" s="1"/>
  <c r="P51" i="59" s="1"/>
  <c r="P52" i="59" s="1"/>
  <c r="P53" i="59" s="1"/>
  <c r="P54" i="59" s="1"/>
  <c r="P55" i="59" s="1"/>
  <c r="P56" i="59" s="1"/>
  <c r="P57" i="59" s="1"/>
  <c r="P58" i="59" s="1"/>
  <c r="P59" i="59" s="1"/>
  <c r="P60" i="59" s="1"/>
  <c r="P61" i="59" s="1"/>
  <c r="P62" i="59" s="1"/>
  <c r="P63" i="59" s="1"/>
  <c r="P64" i="59" s="1"/>
  <c r="P65" i="59" s="1"/>
  <c r="P66" i="59" s="1"/>
  <c r="P67" i="59" s="1"/>
  <c r="P68" i="59" s="1"/>
  <c r="P69" i="59" s="1"/>
  <c r="P70" i="59" s="1"/>
  <c r="P71" i="59" s="1"/>
  <c r="P72" i="59" s="1"/>
  <c r="P73" i="59" s="1"/>
  <c r="P74" i="59" s="1"/>
  <c r="P75" i="59" s="1"/>
  <c r="P76" i="59" s="1"/>
  <c r="P77" i="59" s="1"/>
  <c r="P78" i="59" s="1"/>
  <c r="P79" i="59" s="1"/>
  <c r="P80" i="59" s="1"/>
  <c r="P81" i="59" s="1"/>
  <c r="P82" i="59" s="1"/>
  <c r="P83" i="59" s="1"/>
  <c r="P84" i="59" s="1"/>
  <c r="P85" i="59" s="1"/>
  <c r="P86" i="59" s="1"/>
  <c r="P87" i="59" s="1"/>
  <c r="P88" i="59" s="1"/>
  <c r="P89" i="59" s="1"/>
  <c r="P90" i="59" s="1"/>
  <c r="P13" i="59" s="1"/>
  <c r="P17" i="59" s="1"/>
  <c r="P19" i="59" s="1"/>
  <c r="P21" i="59" s="1"/>
  <c r="P22" i="59" s="1"/>
  <c r="Q11" i="59" s="1"/>
  <c r="Q30" i="59" s="1"/>
  <c r="Q31" i="59" s="1"/>
  <c r="Q97" i="59" s="1"/>
  <c r="Q96" i="60"/>
  <c r="Q31" i="60"/>
  <c r="Q97" i="60" s="1"/>
  <c r="Q96" i="59" l="1"/>
  <c r="Q98" i="59" s="1"/>
  <c r="Q100" i="59" s="1"/>
  <c r="Q101" i="59" s="1"/>
  <c r="Q102" i="59" s="1"/>
  <c r="Q103" i="59" s="1"/>
  <c r="Q104" i="59" s="1"/>
  <c r="Q105" i="59" s="1"/>
  <c r="Q106" i="59" s="1"/>
  <c r="Q107" i="59" s="1"/>
  <c r="Q108" i="59" s="1"/>
  <c r="Q109" i="59" s="1"/>
  <c r="Q110" i="59" s="1"/>
  <c r="Q111" i="59" s="1"/>
  <c r="Q112" i="59" s="1"/>
  <c r="Q113" i="59" s="1"/>
  <c r="Q114" i="59" s="1"/>
  <c r="Q115" i="59" s="1"/>
  <c r="Q116" i="59" s="1"/>
  <c r="Q117" i="59" s="1"/>
  <c r="Q118" i="59" s="1"/>
  <c r="Q119" i="59" s="1"/>
  <c r="Q120" i="59" s="1"/>
  <c r="Q121" i="59" s="1"/>
  <c r="Q15" i="59" s="1"/>
  <c r="Q32" i="59"/>
  <c r="Q33" i="59" s="1"/>
  <c r="Q35" i="59" s="1"/>
  <c r="Q36" i="59" s="1"/>
  <c r="Q37" i="59" s="1"/>
  <c r="Q38" i="59" s="1"/>
  <c r="Q39" i="59" s="1"/>
  <c r="Q40" i="59" s="1"/>
  <c r="Q41" i="59" s="1"/>
  <c r="Q42" i="59" s="1"/>
  <c r="Q43" i="59" s="1"/>
  <c r="Q44" i="59" s="1"/>
  <c r="Q45" i="59" s="1"/>
  <c r="Q46" i="59" s="1"/>
  <c r="Q47" i="59" s="1"/>
  <c r="Q48" i="59" s="1"/>
  <c r="Q49" i="59" s="1"/>
  <c r="Q50" i="59" s="1"/>
  <c r="Q51" i="59" s="1"/>
  <c r="Q52" i="59" s="1"/>
  <c r="Q53" i="59" s="1"/>
  <c r="Q54" i="59" s="1"/>
  <c r="Q55" i="59" s="1"/>
  <c r="Q56" i="59" s="1"/>
  <c r="Q57" i="59" s="1"/>
  <c r="Q58" i="59" s="1"/>
  <c r="Q59" i="59" s="1"/>
  <c r="Q60" i="59" s="1"/>
  <c r="Q61" i="59" s="1"/>
  <c r="Q62" i="59" s="1"/>
  <c r="Q63" i="59" s="1"/>
  <c r="Q64" i="59" s="1"/>
  <c r="Q65" i="59" s="1"/>
  <c r="Q66" i="59" s="1"/>
  <c r="Q67" i="59" s="1"/>
  <c r="Q68" i="59" s="1"/>
  <c r="Q69" i="59" s="1"/>
  <c r="Q70" i="59" s="1"/>
  <c r="Q71" i="59" s="1"/>
  <c r="Q72" i="59" s="1"/>
  <c r="Q73" i="59" s="1"/>
  <c r="Q74" i="59" s="1"/>
  <c r="Q75" i="59" s="1"/>
  <c r="Q76" i="59" s="1"/>
  <c r="Q77" i="59" s="1"/>
  <c r="Q78" i="59" s="1"/>
  <c r="Q79" i="59" s="1"/>
  <c r="Q80" i="59" s="1"/>
  <c r="Q81" i="59" s="1"/>
  <c r="Q82" i="59" s="1"/>
  <c r="Q83" i="59" s="1"/>
  <c r="Q84" i="59" s="1"/>
  <c r="Q85" i="59" s="1"/>
  <c r="Q86" i="59" s="1"/>
  <c r="Q87" i="59" s="1"/>
  <c r="Q88" i="59" s="1"/>
  <c r="Q89" i="59" s="1"/>
  <c r="Q90" i="59" s="1"/>
  <c r="Q13" i="59" s="1"/>
  <c r="Q98" i="60"/>
  <c r="Q100" i="60" s="1"/>
  <c r="Q101" i="60" s="1"/>
  <c r="Q102" i="60" s="1"/>
  <c r="Q103" i="60" s="1"/>
  <c r="Q104" i="60" s="1"/>
  <c r="Q105" i="60" s="1"/>
  <c r="Q106" i="60" s="1"/>
  <c r="Q107" i="60" s="1"/>
  <c r="Q108" i="60" s="1"/>
  <c r="Q109" i="60" s="1"/>
  <c r="Q110" i="60" s="1"/>
  <c r="Q111" i="60" s="1"/>
  <c r="Q112" i="60" s="1"/>
  <c r="Q113" i="60" s="1"/>
  <c r="Q114" i="60" s="1"/>
  <c r="Q115" i="60" s="1"/>
  <c r="Q116" i="60" s="1"/>
  <c r="Q117" i="60" s="1"/>
  <c r="Q118" i="60" s="1"/>
  <c r="Q119" i="60" s="1"/>
  <c r="Q120" i="60" s="1"/>
  <c r="Q121" i="60" s="1"/>
  <c r="Q15" i="60" s="1"/>
  <c r="Q32" i="60"/>
  <c r="Q33" i="60" s="1"/>
  <c r="Q35" i="60" s="1"/>
  <c r="Q36" i="60" s="1"/>
  <c r="Q37" i="60" s="1"/>
  <c r="Q38" i="60" s="1"/>
  <c r="Q39" i="60" s="1"/>
  <c r="Q40" i="60" s="1"/>
  <c r="Q41" i="60" s="1"/>
  <c r="Q42" i="60" s="1"/>
  <c r="Q43" i="60" s="1"/>
  <c r="Q44" i="60" s="1"/>
  <c r="Q45" i="60" s="1"/>
  <c r="Q46" i="60" s="1"/>
  <c r="Q47" i="60" s="1"/>
  <c r="Q48" i="60" s="1"/>
  <c r="Q49" i="60" s="1"/>
  <c r="Q50" i="60" s="1"/>
  <c r="Q51" i="60" s="1"/>
  <c r="Q52" i="60" s="1"/>
  <c r="Q53" i="60" s="1"/>
  <c r="Q54" i="60" s="1"/>
  <c r="Q55" i="60" s="1"/>
  <c r="Q56" i="60" s="1"/>
  <c r="Q57" i="60" s="1"/>
  <c r="Q58" i="60" s="1"/>
  <c r="Q59" i="60" s="1"/>
  <c r="Q60" i="60" s="1"/>
  <c r="Q61" i="60" s="1"/>
  <c r="Q62" i="60" s="1"/>
  <c r="Q63" i="60" s="1"/>
  <c r="Q64" i="60" s="1"/>
  <c r="Q65" i="60" s="1"/>
  <c r="Q66" i="60" s="1"/>
  <c r="Q67" i="60" s="1"/>
  <c r="Q68" i="60" s="1"/>
  <c r="Q69" i="60" s="1"/>
  <c r="Q70" i="60" s="1"/>
  <c r="Q71" i="60" s="1"/>
  <c r="Q72" i="60" s="1"/>
  <c r="Q73" i="60" s="1"/>
  <c r="Q74" i="60" s="1"/>
  <c r="Q75" i="60" s="1"/>
  <c r="Q76" i="60" s="1"/>
  <c r="Q77" i="60" s="1"/>
  <c r="Q78" i="60" s="1"/>
  <c r="Q79" i="60" s="1"/>
  <c r="Q80" i="60" s="1"/>
  <c r="Q81" i="60" s="1"/>
  <c r="Q82" i="60" s="1"/>
  <c r="Q83" i="60" s="1"/>
  <c r="Q84" i="60" s="1"/>
  <c r="Q85" i="60" s="1"/>
  <c r="Q86" i="60" s="1"/>
  <c r="Q87" i="60" s="1"/>
  <c r="Q88" i="60" s="1"/>
  <c r="Q89" i="60" s="1"/>
  <c r="Q90" i="60" s="1"/>
  <c r="Q13" i="60" s="1"/>
  <c r="Q17" i="59" l="1"/>
  <c r="Q19" i="59" s="1"/>
  <c r="Q21" i="59" s="1"/>
  <c r="Q22" i="59" s="1"/>
  <c r="R11" i="59" s="1"/>
  <c r="Q17" i="60"/>
  <c r="Q19" i="60" s="1"/>
  <c r="Q21" i="60" s="1"/>
  <c r="Q22" i="60" l="1"/>
  <c r="R11" i="60" s="1"/>
  <c r="R30" i="60" s="1"/>
  <c r="R96" i="60" s="1"/>
  <c r="R30" i="59"/>
  <c r="R31" i="59" s="1"/>
  <c r="R97" i="59" s="1"/>
  <c r="R31" i="60" l="1"/>
  <c r="R97" i="60" s="1"/>
  <c r="R98" i="60" s="1"/>
  <c r="R100" i="60" s="1"/>
  <c r="R101" i="60" s="1"/>
  <c r="R102" i="60" s="1"/>
  <c r="R103" i="60" s="1"/>
  <c r="R104" i="60" s="1"/>
  <c r="R105" i="60" s="1"/>
  <c r="R106" i="60" s="1"/>
  <c r="R107" i="60" s="1"/>
  <c r="R108" i="60" s="1"/>
  <c r="R109" i="60" s="1"/>
  <c r="R110" i="60" s="1"/>
  <c r="R111" i="60" s="1"/>
  <c r="R112" i="60" s="1"/>
  <c r="R113" i="60" s="1"/>
  <c r="R114" i="60" s="1"/>
  <c r="R115" i="60" s="1"/>
  <c r="R116" i="60" s="1"/>
  <c r="R117" i="60" s="1"/>
  <c r="R118" i="60" s="1"/>
  <c r="R119" i="60" s="1"/>
  <c r="R120" i="60" s="1"/>
  <c r="R121" i="60" s="1"/>
  <c r="R15" i="60" s="1"/>
  <c r="R96" i="59"/>
  <c r="R98" i="59" s="1"/>
  <c r="R100" i="59" s="1"/>
  <c r="R101" i="59" s="1"/>
  <c r="R102" i="59" s="1"/>
  <c r="R103" i="59" s="1"/>
  <c r="R104" i="59" s="1"/>
  <c r="R105" i="59" s="1"/>
  <c r="R106" i="59" s="1"/>
  <c r="R107" i="59" s="1"/>
  <c r="R108" i="59" s="1"/>
  <c r="R109" i="59" s="1"/>
  <c r="R110" i="59" s="1"/>
  <c r="R111" i="59" s="1"/>
  <c r="R112" i="59" s="1"/>
  <c r="R113" i="59" s="1"/>
  <c r="R114" i="59" s="1"/>
  <c r="R115" i="59" s="1"/>
  <c r="R116" i="59" s="1"/>
  <c r="R117" i="59" s="1"/>
  <c r="R118" i="59" s="1"/>
  <c r="R119" i="59" s="1"/>
  <c r="R120" i="59" s="1"/>
  <c r="R121" i="59" s="1"/>
  <c r="R15" i="59" s="1"/>
  <c r="R32" i="59"/>
  <c r="R33" i="59" s="1"/>
  <c r="R35" i="59" s="1"/>
  <c r="R36" i="59" s="1"/>
  <c r="R37" i="59" s="1"/>
  <c r="R38" i="59" s="1"/>
  <c r="R39" i="59" s="1"/>
  <c r="R40" i="59" s="1"/>
  <c r="R41" i="59" s="1"/>
  <c r="R42" i="59" s="1"/>
  <c r="R43" i="59" s="1"/>
  <c r="R44" i="59" s="1"/>
  <c r="R45" i="59" s="1"/>
  <c r="R46" i="59" s="1"/>
  <c r="R47" i="59" s="1"/>
  <c r="R48" i="59" s="1"/>
  <c r="R49" i="59" s="1"/>
  <c r="R50" i="59" s="1"/>
  <c r="R51" i="59" s="1"/>
  <c r="R52" i="59" s="1"/>
  <c r="R53" i="59" s="1"/>
  <c r="R54" i="59" s="1"/>
  <c r="R55" i="59" s="1"/>
  <c r="R56" i="59" s="1"/>
  <c r="R57" i="59" s="1"/>
  <c r="R58" i="59" s="1"/>
  <c r="R59" i="59" s="1"/>
  <c r="R60" i="59" s="1"/>
  <c r="R61" i="59" s="1"/>
  <c r="R62" i="59" s="1"/>
  <c r="R63" i="59" s="1"/>
  <c r="R64" i="59" s="1"/>
  <c r="R65" i="59" s="1"/>
  <c r="R66" i="59" s="1"/>
  <c r="R67" i="59" s="1"/>
  <c r="R68" i="59" s="1"/>
  <c r="R69" i="59" s="1"/>
  <c r="R70" i="59" s="1"/>
  <c r="R71" i="59" s="1"/>
  <c r="R72" i="59" s="1"/>
  <c r="R73" i="59" s="1"/>
  <c r="R74" i="59" s="1"/>
  <c r="R75" i="59" s="1"/>
  <c r="R76" i="59" s="1"/>
  <c r="R77" i="59" s="1"/>
  <c r="R78" i="59" s="1"/>
  <c r="R79" i="59" s="1"/>
  <c r="R80" i="59" s="1"/>
  <c r="R81" i="59" s="1"/>
  <c r="R82" i="59" s="1"/>
  <c r="R83" i="59" s="1"/>
  <c r="R84" i="59" s="1"/>
  <c r="R85" i="59" s="1"/>
  <c r="R86" i="59" s="1"/>
  <c r="R87" i="59" s="1"/>
  <c r="R88" i="59" s="1"/>
  <c r="R89" i="59" s="1"/>
  <c r="R90" i="59" s="1"/>
  <c r="R13" i="59" s="1"/>
  <c r="R32" i="60" l="1"/>
  <c r="R33" i="60" s="1"/>
  <c r="R35" i="60" s="1"/>
  <c r="R36" i="60" s="1"/>
  <c r="R37" i="60" s="1"/>
  <c r="R38" i="60" s="1"/>
  <c r="R39" i="60" s="1"/>
  <c r="R40" i="60" s="1"/>
  <c r="R41" i="60" s="1"/>
  <c r="R42" i="60" s="1"/>
  <c r="R43" i="60" s="1"/>
  <c r="R44" i="60" s="1"/>
  <c r="R45" i="60" s="1"/>
  <c r="R46" i="60" s="1"/>
  <c r="R47" i="60" s="1"/>
  <c r="R48" i="60" s="1"/>
  <c r="R49" i="60" s="1"/>
  <c r="R50" i="60" s="1"/>
  <c r="R51" i="60" s="1"/>
  <c r="R52" i="60" s="1"/>
  <c r="R53" i="60" s="1"/>
  <c r="R54" i="60" s="1"/>
  <c r="R55" i="60" s="1"/>
  <c r="R56" i="60" s="1"/>
  <c r="R57" i="60" s="1"/>
  <c r="R58" i="60" s="1"/>
  <c r="R59" i="60" s="1"/>
  <c r="R60" i="60" s="1"/>
  <c r="R61" i="60" s="1"/>
  <c r="R62" i="60" s="1"/>
  <c r="R63" i="60" s="1"/>
  <c r="R64" i="60" s="1"/>
  <c r="R65" i="60" s="1"/>
  <c r="R66" i="60" s="1"/>
  <c r="R67" i="60" s="1"/>
  <c r="R68" i="60" s="1"/>
  <c r="R69" i="60" s="1"/>
  <c r="R70" i="60" s="1"/>
  <c r="R71" i="60" s="1"/>
  <c r="R72" i="60" s="1"/>
  <c r="R73" i="60" s="1"/>
  <c r="R74" i="60" s="1"/>
  <c r="R75" i="60" s="1"/>
  <c r="R76" i="60" s="1"/>
  <c r="R77" i="60" s="1"/>
  <c r="R78" i="60" s="1"/>
  <c r="R79" i="60" s="1"/>
  <c r="R80" i="60" s="1"/>
  <c r="R81" i="60" s="1"/>
  <c r="R82" i="60" s="1"/>
  <c r="R83" i="60" s="1"/>
  <c r="R84" i="60" s="1"/>
  <c r="R85" i="60" s="1"/>
  <c r="R86" i="60" s="1"/>
  <c r="R87" i="60" s="1"/>
  <c r="R88" i="60" s="1"/>
  <c r="R89" i="60" s="1"/>
  <c r="R90" i="60" s="1"/>
  <c r="R13" i="60" s="1"/>
  <c r="R17" i="60" s="1"/>
  <c r="R19" i="60" s="1"/>
  <c r="R21" i="60" s="1"/>
  <c r="R22" i="60" s="1"/>
  <c r="S11" i="60" s="1"/>
  <c r="R17" i="59"/>
  <c r="R19" i="59" s="1"/>
  <c r="R21" i="59" s="1"/>
  <c r="R22" i="59" s="1"/>
  <c r="S11" i="59" s="1"/>
  <c r="S30" i="59" l="1"/>
  <c r="S30" i="60"/>
  <c r="S96" i="59" l="1"/>
  <c r="S31" i="59"/>
  <c r="S97" i="59" s="1"/>
  <c r="S96" i="60"/>
  <c r="S31" i="60"/>
  <c r="S97" i="60" s="1"/>
  <c r="S32" i="59" l="1"/>
  <c r="S33" i="59" s="1"/>
  <c r="S35" i="59" s="1"/>
  <c r="S36" i="59" s="1"/>
  <c r="S37" i="59" s="1"/>
  <c r="S38" i="59" s="1"/>
  <c r="S39" i="59" s="1"/>
  <c r="S40" i="59" s="1"/>
  <c r="S41" i="59" s="1"/>
  <c r="S42" i="59" s="1"/>
  <c r="S43" i="59" s="1"/>
  <c r="S44" i="59" s="1"/>
  <c r="S45" i="59" s="1"/>
  <c r="S46" i="59" s="1"/>
  <c r="S47" i="59" s="1"/>
  <c r="S48" i="59" s="1"/>
  <c r="S49" i="59" s="1"/>
  <c r="S50" i="59" s="1"/>
  <c r="S51" i="59" s="1"/>
  <c r="S52" i="59" s="1"/>
  <c r="S53" i="59" s="1"/>
  <c r="S54" i="59" s="1"/>
  <c r="S55" i="59" s="1"/>
  <c r="S56" i="59" s="1"/>
  <c r="S57" i="59" s="1"/>
  <c r="S58" i="59" s="1"/>
  <c r="S59" i="59" s="1"/>
  <c r="S60" i="59" s="1"/>
  <c r="S61" i="59" s="1"/>
  <c r="S62" i="59" s="1"/>
  <c r="S63" i="59" s="1"/>
  <c r="S64" i="59" s="1"/>
  <c r="S65" i="59" s="1"/>
  <c r="S66" i="59" s="1"/>
  <c r="S67" i="59" s="1"/>
  <c r="S68" i="59" s="1"/>
  <c r="S69" i="59" s="1"/>
  <c r="S70" i="59" s="1"/>
  <c r="S71" i="59" s="1"/>
  <c r="S72" i="59" s="1"/>
  <c r="S73" i="59" s="1"/>
  <c r="S74" i="59" s="1"/>
  <c r="S75" i="59" s="1"/>
  <c r="S76" i="59" s="1"/>
  <c r="S77" i="59" s="1"/>
  <c r="S78" i="59" s="1"/>
  <c r="S79" i="59" s="1"/>
  <c r="S80" i="59" s="1"/>
  <c r="S81" i="59" s="1"/>
  <c r="S82" i="59" s="1"/>
  <c r="S83" i="59" s="1"/>
  <c r="S84" i="59" s="1"/>
  <c r="S85" i="59" s="1"/>
  <c r="S86" i="59" s="1"/>
  <c r="S87" i="59" s="1"/>
  <c r="S88" i="59" s="1"/>
  <c r="S89" i="59" s="1"/>
  <c r="S90" i="59" s="1"/>
  <c r="S13" i="59" s="1"/>
  <c r="S98" i="59"/>
  <c r="S100" i="59" s="1"/>
  <c r="S101" i="59" s="1"/>
  <c r="S102" i="59" s="1"/>
  <c r="S103" i="59" s="1"/>
  <c r="S104" i="59" s="1"/>
  <c r="S105" i="59" s="1"/>
  <c r="S106" i="59" s="1"/>
  <c r="S107" i="59" s="1"/>
  <c r="S108" i="59" s="1"/>
  <c r="S109" i="59" s="1"/>
  <c r="S110" i="59" s="1"/>
  <c r="S111" i="59" s="1"/>
  <c r="S112" i="59" s="1"/>
  <c r="S113" i="59" s="1"/>
  <c r="S114" i="59" s="1"/>
  <c r="S115" i="59" s="1"/>
  <c r="S116" i="59" s="1"/>
  <c r="S117" i="59" s="1"/>
  <c r="S118" i="59" s="1"/>
  <c r="S119" i="59" s="1"/>
  <c r="S120" i="59" s="1"/>
  <c r="S121" i="59" s="1"/>
  <c r="S15" i="59" s="1"/>
  <c r="S32" i="60"/>
  <c r="S33" i="60" s="1"/>
  <c r="S35" i="60" s="1"/>
  <c r="S36" i="60" s="1"/>
  <c r="S37" i="60" s="1"/>
  <c r="S38" i="60" s="1"/>
  <c r="S39" i="60" s="1"/>
  <c r="S40" i="60" s="1"/>
  <c r="S41" i="60" s="1"/>
  <c r="S42" i="60" s="1"/>
  <c r="S43" i="60" s="1"/>
  <c r="S44" i="60" s="1"/>
  <c r="S45" i="60" s="1"/>
  <c r="S46" i="60" s="1"/>
  <c r="S47" i="60" s="1"/>
  <c r="S48" i="60" s="1"/>
  <c r="S49" i="60" s="1"/>
  <c r="S50" i="60" s="1"/>
  <c r="S51" i="60" s="1"/>
  <c r="S52" i="60" s="1"/>
  <c r="S53" i="60" s="1"/>
  <c r="S54" i="60" s="1"/>
  <c r="S55" i="60" s="1"/>
  <c r="S56" i="60" s="1"/>
  <c r="S57" i="60" s="1"/>
  <c r="S58" i="60" s="1"/>
  <c r="S59" i="60" s="1"/>
  <c r="S60" i="60" s="1"/>
  <c r="S61" i="60" s="1"/>
  <c r="S62" i="60" s="1"/>
  <c r="S63" i="60" s="1"/>
  <c r="S64" i="60" s="1"/>
  <c r="S65" i="60" s="1"/>
  <c r="S66" i="60" s="1"/>
  <c r="S67" i="60" s="1"/>
  <c r="S68" i="60" s="1"/>
  <c r="S69" i="60" s="1"/>
  <c r="S70" i="60" s="1"/>
  <c r="S71" i="60" s="1"/>
  <c r="S72" i="60" s="1"/>
  <c r="S73" i="60" s="1"/>
  <c r="S74" i="60" s="1"/>
  <c r="S75" i="60" s="1"/>
  <c r="S76" i="60" s="1"/>
  <c r="S77" i="60" s="1"/>
  <c r="S78" i="60" s="1"/>
  <c r="S79" i="60" s="1"/>
  <c r="S80" i="60" s="1"/>
  <c r="S81" i="60" s="1"/>
  <c r="S82" i="60" s="1"/>
  <c r="S83" i="60" s="1"/>
  <c r="S84" i="60" s="1"/>
  <c r="S85" i="60" s="1"/>
  <c r="S86" i="60" s="1"/>
  <c r="S87" i="60" s="1"/>
  <c r="S88" i="60" s="1"/>
  <c r="S89" i="60" s="1"/>
  <c r="S90" i="60" s="1"/>
  <c r="S13" i="60" s="1"/>
  <c r="S98" i="60"/>
  <c r="S100" i="60" s="1"/>
  <c r="S101" i="60" s="1"/>
  <c r="S102" i="60" s="1"/>
  <c r="S103" i="60" s="1"/>
  <c r="S104" i="60" s="1"/>
  <c r="S105" i="60" s="1"/>
  <c r="S106" i="60" s="1"/>
  <c r="S107" i="60" s="1"/>
  <c r="S108" i="60" s="1"/>
  <c r="S109" i="60" s="1"/>
  <c r="S110" i="60" s="1"/>
  <c r="S111" i="60" s="1"/>
  <c r="S112" i="60" s="1"/>
  <c r="S113" i="60" s="1"/>
  <c r="S114" i="60" s="1"/>
  <c r="S115" i="60" s="1"/>
  <c r="S116" i="60" s="1"/>
  <c r="S117" i="60" s="1"/>
  <c r="S118" i="60" s="1"/>
  <c r="S119" i="60" s="1"/>
  <c r="S120" i="60" s="1"/>
  <c r="S121" i="60" s="1"/>
  <c r="S15" i="60" s="1"/>
  <c r="S17" i="60" l="1"/>
  <c r="S19" i="60" s="1"/>
  <c r="S21" i="60" s="1"/>
  <c r="S22" i="60" s="1"/>
  <c r="T11" i="60" s="1"/>
  <c r="S17" i="59"/>
  <c r="S19" i="59" s="1"/>
  <c r="S21" i="59" s="1"/>
  <c r="S22" i="59" s="1"/>
  <c r="T11" i="59" s="1"/>
  <c r="T30" i="59" l="1"/>
  <c r="T30" i="60"/>
  <c r="T31" i="59" l="1"/>
  <c r="T97" i="59" s="1"/>
  <c r="T96" i="59"/>
  <c r="T31" i="60"/>
  <c r="T97" i="60" s="1"/>
  <c r="T96" i="60"/>
  <c r="T98" i="60" l="1"/>
  <c r="T100" i="60" s="1"/>
  <c r="T101" i="60" s="1"/>
  <c r="T102" i="60" s="1"/>
  <c r="T103" i="60" s="1"/>
  <c r="T104" i="60" s="1"/>
  <c r="T105" i="60" s="1"/>
  <c r="T106" i="60" s="1"/>
  <c r="T107" i="60" s="1"/>
  <c r="T108" i="60" s="1"/>
  <c r="T109" i="60" s="1"/>
  <c r="T110" i="60" s="1"/>
  <c r="T111" i="60" s="1"/>
  <c r="T112" i="60" s="1"/>
  <c r="T113" i="60" s="1"/>
  <c r="T114" i="60" s="1"/>
  <c r="T115" i="60" s="1"/>
  <c r="T116" i="60" s="1"/>
  <c r="T117" i="60" s="1"/>
  <c r="T118" i="60" s="1"/>
  <c r="T119" i="60" s="1"/>
  <c r="T120" i="60" s="1"/>
  <c r="T121" i="60" s="1"/>
  <c r="T15" i="60" s="1"/>
  <c r="T98" i="59"/>
  <c r="T100" i="59" s="1"/>
  <c r="T101" i="59" s="1"/>
  <c r="T102" i="59" s="1"/>
  <c r="T103" i="59" s="1"/>
  <c r="T104" i="59" s="1"/>
  <c r="T105" i="59" s="1"/>
  <c r="T106" i="59" s="1"/>
  <c r="T107" i="59" s="1"/>
  <c r="T108" i="59" s="1"/>
  <c r="T109" i="59" s="1"/>
  <c r="T110" i="59" s="1"/>
  <c r="T111" i="59" s="1"/>
  <c r="T112" i="59" s="1"/>
  <c r="T113" i="59" s="1"/>
  <c r="T114" i="59" s="1"/>
  <c r="T115" i="59" s="1"/>
  <c r="T116" i="59" s="1"/>
  <c r="T117" i="59" s="1"/>
  <c r="T118" i="59" s="1"/>
  <c r="T119" i="59" s="1"/>
  <c r="T120" i="59" s="1"/>
  <c r="T121" i="59" s="1"/>
  <c r="T15" i="59" s="1"/>
  <c r="T32" i="60"/>
  <c r="T33" i="60" s="1"/>
  <c r="T35" i="60" s="1"/>
  <c r="T36" i="60" s="1"/>
  <c r="T37" i="60" s="1"/>
  <c r="T38" i="60" s="1"/>
  <c r="T39" i="60" s="1"/>
  <c r="T40" i="60" s="1"/>
  <c r="T41" i="60" s="1"/>
  <c r="T42" i="60" s="1"/>
  <c r="T43" i="60" s="1"/>
  <c r="T44" i="60" s="1"/>
  <c r="T45" i="60" s="1"/>
  <c r="T46" i="60" s="1"/>
  <c r="T47" i="60" s="1"/>
  <c r="T48" i="60" s="1"/>
  <c r="T49" i="60" s="1"/>
  <c r="T50" i="60" s="1"/>
  <c r="T51" i="60" s="1"/>
  <c r="T52" i="60" s="1"/>
  <c r="T53" i="60" s="1"/>
  <c r="T54" i="60" s="1"/>
  <c r="T55" i="60" s="1"/>
  <c r="T56" i="60" s="1"/>
  <c r="T57" i="60" s="1"/>
  <c r="T58" i="60" s="1"/>
  <c r="T59" i="60" s="1"/>
  <c r="T60" i="60" s="1"/>
  <c r="T61" i="60" s="1"/>
  <c r="T62" i="60" s="1"/>
  <c r="T63" i="60" s="1"/>
  <c r="T64" i="60" s="1"/>
  <c r="T65" i="60" s="1"/>
  <c r="T66" i="60" s="1"/>
  <c r="T67" i="60" s="1"/>
  <c r="T68" i="60" s="1"/>
  <c r="T69" i="60" s="1"/>
  <c r="T70" i="60" s="1"/>
  <c r="T71" i="60" s="1"/>
  <c r="T72" i="60" s="1"/>
  <c r="T73" i="60" s="1"/>
  <c r="T74" i="60" s="1"/>
  <c r="T75" i="60" s="1"/>
  <c r="T76" i="60" s="1"/>
  <c r="T77" i="60" s="1"/>
  <c r="T78" i="60" s="1"/>
  <c r="T79" i="60" s="1"/>
  <c r="T80" i="60" s="1"/>
  <c r="T81" i="60" s="1"/>
  <c r="T82" i="60" s="1"/>
  <c r="T83" i="60" s="1"/>
  <c r="T84" i="60" s="1"/>
  <c r="T85" i="60" s="1"/>
  <c r="T86" i="60" s="1"/>
  <c r="T87" i="60" s="1"/>
  <c r="T88" i="60" s="1"/>
  <c r="T89" i="60" s="1"/>
  <c r="T90" i="60" s="1"/>
  <c r="T13" i="60" s="1"/>
  <c r="T32" i="59"/>
  <c r="T33" i="59" s="1"/>
  <c r="T35" i="59" s="1"/>
  <c r="T36" i="59" s="1"/>
  <c r="T37" i="59" s="1"/>
  <c r="T38" i="59" s="1"/>
  <c r="T39" i="59" s="1"/>
  <c r="T40" i="59" s="1"/>
  <c r="T41" i="59" s="1"/>
  <c r="T42" i="59" s="1"/>
  <c r="T43" i="59" s="1"/>
  <c r="T44" i="59" s="1"/>
  <c r="T45" i="59" s="1"/>
  <c r="T46" i="59" s="1"/>
  <c r="T47" i="59" s="1"/>
  <c r="T48" i="59" s="1"/>
  <c r="T49" i="59" s="1"/>
  <c r="T50" i="59" s="1"/>
  <c r="T51" i="59" s="1"/>
  <c r="T52" i="59" s="1"/>
  <c r="T53" i="59" s="1"/>
  <c r="T54" i="59" s="1"/>
  <c r="T55" i="59" s="1"/>
  <c r="T56" i="59" s="1"/>
  <c r="T57" i="59" s="1"/>
  <c r="T58" i="59" s="1"/>
  <c r="T59" i="59" s="1"/>
  <c r="T60" i="59" s="1"/>
  <c r="T61" i="59" s="1"/>
  <c r="T62" i="59" s="1"/>
  <c r="T63" i="59" s="1"/>
  <c r="T64" i="59" s="1"/>
  <c r="T65" i="59" s="1"/>
  <c r="T66" i="59" s="1"/>
  <c r="T67" i="59" s="1"/>
  <c r="T68" i="59" s="1"/>
  <c r="T69" i="59" s="1"/>
  <c r="T70" i="59" s="1"/>
  <c r="T71" i="59" s="1"/>
  <c r="T72" i="59" s="1"/>
  <c r="T73" i="59" s="1"/>
  <c r="T74" i="59" s="1"/>
  <c r="T75" i="59" s="1"/>
  <c r="T76" i="59" s="1"/>
  <c r="T77" i="59" s="1"/>
  <c r="T78" i="59" s="1"/>
  <c r="T79" i="59" s="1"/>
  <c r="T80" i="59" s="1"/>
  <c r="T81" i="59" s="1"/>
  <c r="T82" i="59" s="1"/>
  <c r="T83" i="59" s="1"/>
  <c r="T84" i="59" s="1"/>
  <c r="T85" i="59" s="1"/>
  <c r="T86" i="59" s="1"/>
  <c r="T87" i="59" s="1"/>
  <c r="T88" i="59" s="1"/>
  <c r="T89" i="59" s="1"/>
  <c r="T90" i="59" s="1"/>
  <c r="T13" i="59" s="1"/>
  <c r="T17" i="60" l="1"/>
  <c r="T19" i="60" s="1"/>
  <c r="T21" i="60" s="1"/>
  <c r="T22" i="60" s="1"/>
  <c r="U11" i="60" s="1"/>
  <c r="T17" i="59"/>
  <c r="T19" i="59" s="1"/>
  <c r="T21" i="59" s="1"/>
  <c r="T22" i="59" s="1"/>
  <c r="U11" i="59" s="1"/>
  <c r="U30" i="60" l="1"/>
  <c r="U30" i="59" l="1"/>
  <c r="U96" i="60"/>
  <c r="U31" i="60"/>
  <c r="U97" i="60" s="1"/>
  <c r="U96" i="59" l="1"/>
  <c r="U31" i="59"/>
  <c r="U97" i="59" s="1"/>
  <c r="U32" i="60"/>
  <c r="U33" i="60" s="1"/>
  <c r="U35" i="60" s="1"/>
  <c r="U36" i="60" s="1"/>
  <c r="U37" i="60" s="1"/>
  <c r="U38" i="60" s="1"/>
  <c r="U39" i="60" s="1"/>
  <c r="U40" i="60" s="1"/>
  <c r="U41" i="60" s="1"/>
  <c r="U42" i="60" s="1"/>
  <c r="U43" i="60" s="1"/>
  <c r="U44" i="60" s="1"/>
  <c r="U45" i="60" s="1"/>
  <c r="U46" i="60" s="1"/>
  <c r="U47" i="60" s="1"/>
  <c r="U48" i="60" s="1"/>
  <c r="U49" i="60" s="1"/>
  <c r="U50" i="60" s="1"/>
  <c r="U51" i="60" s="1"/>
  <c r="U52" i="60" s="1"/>
  <c r="U53" i="60" s="1"/>
  <c r="U54" i="60" s="1"/>
  <c r="U55" i="60" s="1"/>
  <c r="U56" i="60" s="1"/>
  <c r="U57" i="60" s="1"/>
  <c r="U58" i="60" s="1"/>
  <c r="U59" i="60" s="1"/>
  <c r="U60" i="60" s="1"/>
  <c r="U61" i="60" s="1"/>
  <c r="U62" i="60" s="1"/>
  <c r="U63" i="60" s="1"/>
  <c r="U64" i="60" s="1"/>
  <c r="U65" i="60" s="1"/>
  <c r="U66" i="60" s="1"/>
  <c r="U67" i="60" s="1"/>
  <c r="U68" i="60" s="1"/>
  <c r="U69" i="60" s="1"/>
  <c r="U70" i="60" s="1"/>
  <c r="U71" i="60" s="1"/>
  <c r="U72" i="60" s="1"/>
  <c r="U73" i="60" s="1"/>
  <c r="U74" i="60" s="1"/>
  <c r="U75" i="60" s="1"/>
  <c r="U76" i="60" s="1"/>
  <c r="U77" i="60" s="1"/>
  <c r="U78" i="60" s="1"/>
  <c r="U79" i="60" s="1"/>
  <c r="U80" i="60" s="1"/>
  <c r="U81" i="60" s="1"/>
  <c r="U82" i="60" s="1"/>
  <c r="U83" i="60" s="1"/>
  <c r="U84" i="60" s="1"/>
  <c r="U85" i="60" s="1"/>
  <c r="U86" i="60" s="1"/>
  <c r="U87" i="60" s="1"/>
  <c r="U88" i="60" s="1"/>
  <c r="U89" i="60" s="1"/>
  <c r="U90" i="60" s="1"/>
  <c r="U13" i="60" s="1"/>
  <c r="U98" i="60"/>
  <c r="U100" i="60" s="1"/>
  <c r="U101" i="60" s="1"/>
  <c r="U102" i="60" s="1"/>
  <c r="U103" i="60" s="1"/>
  <c r="U104" i="60" s="1"/>
  <c r="U105" i="60" s="1"/>
  <c r="U106" i="60" s="1"/>
  <c r="U107" i="60" s="1"/>
  <c r="U108" i="60" s="1"/>
  <c r="U109" i="60" s="1"/>
  <c r="U110" i="60" s="1"/>
  <c r="U111" i="60" s="1"/>
  <c r="U112" i="60" s="1"/>
  <c r="U113" i="60" s="1"/>
  <c r="U114" i="60" s="1"/>
  <c r="U115" i="60" s="1"/>
  <c r="U116" i="60" s="1"/>
  <c r="U117" i="60" s="1"/>
  <c r="U118" i="60" s="1"/>
  <c r="U119" i="60" s="1"/>
  <c r="U120" i="60" s="1"/>
  <c r="U121" i="60" s="1"/>
  <c r="U15" i="60" s="1"/>
  <c r="U17" i="60" l="1"/>
  <c r="B22" i="3" s="1"/>
  <c r="U98" i="59"/>
  <c r="U100" i="59" s="1"/>
  <c r="U101" i="59" s="1"/>
  <c r="U102" i="59" s="1"/>
  <c r="U103" i="59" s="1"/>
  <c r="U104" i="59" s="1"/>
  <c r="U105" i="59" s="1"/>
  <c r="U106" i="59" s="1"/>
  <c r="U107" i="59" s="1"/>
  <c r="U108" i="59" s="1"/>
  <c r="U109" i="59" s="1"/>
  <c r="U110" i="59" s="1"/>
  <c r="U111" i="59" s="1"/>
  <c r="U112" i="59" s="1"/>
  <c r="U113" i="59" s="1"/>
  <c r="U114" i="59" s="1"/>
  <c r="U115" i="59" s="1"/>
  <c r="U116" i="59" s="1"/>
  <c r="U117" i="59" s="1"/>
  <c r="U118" i="59" s="1"/>
  <c r="U119" i="59" s="1"/>
  <c r="U120" i="59" s="1"/>
  <c r="U121" i="59" s="1"/>
  <c r="U15" i="59" s="1"/>
  <c r="U32" i="59"/>
  <c r="U33" i="59" s="1"/>
  <c r="U35" i="59" s="1"/>
  <c r="U36" i="59" s="1"/>
  <c r="U37" i="59" s="1"/>
  <c r="U38" i="59" s="1"/>
  <c r="U39" i="59" s="1"/>
  <c r="U40" i="59" s="1"/>
  <c r="U41" i="59" s="1"/>
  <c r="U42" i="59" s="1"/>
  <c r="U43" i="59" s="1"/>
  <c r="U44" i="59" s="1"/>
  <c r="U45" i="59" s="1"/>
  <c r="U46" i="59" s="1"/>
  <c r="U47" i="59" s="1"/>
  <c r="U48" i="59" s="1"/>
  <c r="U49" i="59" s="1"/>
  <c r="U50" i="59" s="1"/>
  <c r="U51" i="59" s="1"/>
  <c r="U52" i="59" s="1"/>
  <c r="U53" i="59" s="1"/>
  <c r="U54" i="59" s="1"/>
  <c r="U55" i="59" s="1"/>
  <c r="U56" i="59" s="1"/>
  <c r="U57" i="59" s="1"/>
  <c r="U58" i="59" s="1"/>
  <c r="U59" i="59" s="1"/>
  <c r="U60" i="59" s="1"/>
  <c r="U61" i="59" s="1"/>
  <c r="U62" i="59" s="1"/>
  <c r="U63" i="59" s="1"/>
  <c r="U64" i="59" s="1"/>
  <c r="U65" i="59" s="1"/>
  <c r="U66" i="59" s="1"/>
  <c r="U67" i="59" s="1"/>
  <c r="U68" i="59" s="1"/>
  <c r="U69" i="59" s="1"/>
  <c r="U70" i="59" s="1"/>
  <c r="U71" i="59" s="1"/>
  <c r="U72" i="59" s="1"/>
  <c r="U73" i="59" s="1"/>
  <c r="U74" i="59" s="1"/>
  <c r="U75" i="59" s="1"/>
  <c r="U76" i="59" s="1"/>
  <c r="U77" i="59" s="1"/>
  <c r="U78" i="59" s="1"/>
  <c r="U79" i="59" s="1"/>
  <c r="U80" i="59" s="1"/>
  <c r="U81" i="59" s="1"/>
  <c r="U82" i="59" s="1"/>
  <c r="U83" i="59" s="1"/>
  <c r="U84" i="59" s="1"/>
  <c r="U85" i="59" s="1"/>
  <c r="U86" i="59" s="1"/>
  <c r="U87" i="59" s="1"/>
  <c r="U88" i="59" s="1"/>
  <c r="U89" i="59" s="1"/>
  <c r="U90" i="59" s="1"/>
  <c r="U13" i="59" s="1"/>
  <c r="U19" i="60" l="1"/>
  <c r="U21" i="60" s="1"/>
  <c r="U22" i="60" s="1"/>
  <c r="U17" i="59"/>
  <c r="U19" i="59" s="1"/>
  <c r="U21" i="59" s="1"/>
  <c r="U22" i="59" s="1"/>
  <c r="B21" i="3" l="1"/>
  <c r="F21" i="3" s="1"/>
  <c r="A25" i="3" l="1"/>
  <c r="B2" i="63" s="1"/>
  <c r="C4" i="63" s="1"/>
  <c r="C5" i="63" s="1"/>
  <c r="C11" i="63" s="1"/>
  <c r="G21" i="3"/>
  <c r="A24" i="3"/>
  <c r="B2" i="61" s="1"/>
  <c r="C4" i="61" s="1"/>
  <c r="C5" i="61" s="1"/>
  <c r="C11" i="61" s="1"/>
  <c r="B27" i="63" l="1"/>
  <c r="C29" i="63" s="1"/>
  <c r="C30" i="63" s="1"/>
  <c r="C31" i="63" s="1"/>
  <c r="C97" i="63" s="1"/>
  <c r="B27" i="61"/>
  <c r="C29" i="61" s="1"/>
  <c r="C30" i="61" s="1"/>
  <c r="C31" i="61" s="1"/>
  <c r="C97" i="61" s="1"/>
  <c r="I21" i="3"/>
  <c r="H21" i="3"/>
  <c r="C32" i="63" l="1"/>
  <c r="C33" i="63" s="1"/>
  <c r="C35" i="63" s="1"/>
  <c r="C36" i="63" s="1"/>
  <c r="C37" i="63" s="1"/>
  <c r="C38" i="63" s="1"/>
  <c r="C39" i="63" s="1"/>
  <c r="C40" i="63" s="1"/>
  <c r="C41" i="63" s="1"/>
  <c r="C42" i="63" s="1"/>
  <c r="C43" i="63" s="1"/>
  <c r="C44" i="63" s="1"/>
  <c r="C45" i="63" s="1"/>
  <c r="C46" i="63" s="1"/>
  <c r="C47" i="63" s="1"/>
  <c r="C48" i="63" s="1"/>
  <c r="C49" i="63" s="1"/>
  <c r="C50" i="63" s="1"/>
  <c r="C51" i="63" s="1"/>
  <c r="C52" i="63" s="1"/>
  <c r="C53" i="63" s="1"/>
  <c r="C54" i="63" s="1"/>
  <c r="C55" i="63" s="1"/>
  <c r="C56" i="63" s="1"/>
  <c r="C57" i="63" s="1"/>
  <c r="C58" i="63" s="1"/>
  <c r="C59" i="63" s="1"/>
  <c r="C60" i="63" s="1"/>
  <c r="C61" i="63" s="1"/>
  <c r="C62" i="63" s="1"/>
  <c r="C63" i="63" s="1"/>
  <c r="C64" i="63" s="1"/>
  <c r="C65" i="63" s="1"/>
  <c r="C66" i="63" s="1"/>
  <c r="C67" i="63" s="1"/>
  <c r="C68" i="63" s="1"/>
  <c r="C69" i="63" s="1"/>
  <c r="C70" i="63" s="1"/>
  <c r="C71" i="63" s="1"/>
  <c r="C72" i="63" s="1"/>
  <c r="C73" i="63" s="1"/>
  <c r="C74" i="63" s="1"/>
  <c r="C75" i="63" s="1"/>
  <c r="C76" i="63" s="1"/>
  <c r="C77" i="63" s="1"/>
  <c r="C78" i="63" s="1"/>
  <c r="C79" i="63" s="1"/>
  <c r="C80" i="63" s="1"/>
  <c r="C81" i="63" s="1"/>
  <c r="C82" i="63" s="1"/>
  <c r="C83" i="63" s="1"/>
  <c r="C84" i="63" s="1"/>
  <c r="C85" i="63" s="1"/>
  <c r="C86" i="63" s="1"/>
  <c r="C87" i="63" s="1"/>
  <c r="C88" i="63" s="1"/>
  <c r="C89" i="63" s="1"/>
  <c r="C90" i="63" s="1"/>
  <c r="C13" i="63" s="1"/>
  <c r="C96" i="63"/>
  <c r="C98" i="63" s="1"/>
  <c r="C100" i="63" s="1"/>
  <c r="C101" i="63" s="1"/>
  <c r="C102" i="63" s="1"/>
  <c r="C103" i="63" s="1"/>
  <c r="C104" i="63" s="1"/>
  <c r="C105" i="63" s="1"/>
  <c r="C106" i="63" s="1"/>
  <c r="C107" i="63" s="1"/>
  <c r="C108" i="63" s="1"/>
  <c r="C109" i="63" s="1"/>
  <c r="C110" i="63" s="1"/>
  <c r="C111" i="63" s="1"/>
  <c r="C112" i="63" s="1"/>
  <c r="C113" i="63" s="1"/>
  <c r="C114" i="63" s="1"/>
  <c r="C115" i="63" s="1"/>
  <c r="C116" i="63" s="1"/>
  <c r="C117" i="63" s="1"/>
  <c r="C118" i="63" s="1"/>
  <c r="C119" i="63" s="1"/>
  <c r="C120" i="63" s="1"/>
  <c r="C121" i="63" s="1"/>
  <c r="C15" i="63" s="1"/>
  <c r="C32" i="61"/>
  <c r="C33" i="61" s="1"/>
  <c r="C35" i="61" s="1"/>
  <c r="C36" i="61" s="1"/>
  <c r="C37" i="61" s="1"/>
  <c r="C38" i="61" s="1"/>
  <c r="C39" i="61" s="1"/>
  <c r="C40" i="61" s="1"/>
  <c r="C41" i="61" s="1"/>
  <c r="C42" i="61" s="1"/>
  <c r="C43" i="61" s="1"/>
  <c r="C44" i="61" s="1"/>
  <c r="C45" i="61" s="1"/>
  <c r="C46" i="61" s="1"/>
  <c r="C47" i="61" s="1"/>
  <c r="C48" i="61" s="1"/>
  <c r="C49" i="61" s="1"/>
  <c r="C50" i="61" s="1"/>
  <c r="C51" i="61" s="1"/>
  <c r="C52" i="61" s="1"/>
  <c r="C53" i="61" s="1"/>
  <c r="C54" i="61" s="1"/>
  <c r="C55" i="61" s="1"/>
  <c r="C56" i="61" s="1"/>
  <c r="C57" i="61" s="1"/>
  <c r="C58" i="61" s="1"/>
  <c r="C59" i="61" s="1"/>
  <c r="C60" i="61" s="1"/>
  <c r="C61" i="61" s="1"/>
  <c r="C62" i="61" s="1"/>
  <c r="C63" i="61" s="1"/>
  <c r="C64" i="61" s="1"/>
  <c r="C65" i="61" s="1"/>
  <c r="C66" i="61" s="1"/>
  <c r="C67" i="61" s="1"/>
  <c r="C68" i="61" s="1"/>
  <c r="C69" i="61" s="1"/>
  <c r="C70" i="61" s="1"/>
  <c r="C71" i="61" s="1"/>
  <c r="C72" i="61" s="1"/>
  <c r="C73" i="61" s="1"/>
  <c r="C74" i="61" s="1"/>
  <c r="C75" i="61" s="1"/>
  <c r="C76" i="61" s="1"/>
  <c r="C77" i="61" s="1"/>
  <c r="C78" i="61" s="1"/>
  <c r="C79" i="61" s="1"/>
  <c r="C80" i="61" s="1"/>
  <c r="C81" i="61" s="1"/>
  <c r="C82" i="61" s="1"/>
  <c r="C83" i="61" s="1"/>
  <c r="C84" i="61" s="1"/>
  <c r="C85" i="61" s="1"/>
  <c r="C86" i="61" s="1"/>
  <c r="C87" i="61" s="1"/>
  <c r="C88" i="61" s="1"/>
  <c r="C89" i="61" s="1"/>
  <c r="C90" i="61" s="1"/>
  <c r="C13" i="61" s="1"/>
  <c r="C96" i="61"/>
  <c r="C98" i="61" s="1"/>
  <c r="C100" i="61" s="1"/>
  <c r="C101" i="61" s="1"/>
  <c r="C102" i="61" s="1"/>
  <c r="C103" i="61" s="1"/>
  <c r="C104" i="61" s="1"/>
  <c r="C105" i="61" s="1"/>
  <c r="C106" i="61" s="1"/>
  <c r="C107" i="61" s="1"/>
  <c r="C108" i="61" s="1"/>
  <c r="C109" i="61" s="1"/>
  <c r="C110" i="61" s="1"/>
  <c r="C111" i="61" s="1"/>
  <c r="C112" i="61" s="1"/>
  <c r="C113" i="61" s="1"/>
  <c r="C114" i="61" s="1"/>
  <c r="C115" i="61" s="1"/>
  <c r="C116" i="61" s="1"/>
  <c r="C117" i="61" s="1"/>
  <c r="C118" i="61" s="1"/>
  <c r="C119" i="61" s="1"/>
  <c r="C120" i="61" s="1"/>
  <c r="C121" i="61" s="1"/>
  <c r="C15" i="61" s="1"/>
  <c r="C17" i="63" l="1"/>
  <c r="C19" i="63" s="1"/>
  <c r="C21" i="63" s="1"/>
  <c r="C22" i="63" s="1"/>
  <c r="D11" i="63" s="1"/>
  <c r="D30" i="63" s="1"/>
  <c r="C17" i="61"/>
  <c r="C19" i="61" s="1"/>
  <c r="C21" i="61" s="1"/>
  <c r="D96" i="63" l="1"/>
  <c r="D31" i="63"/>
  <c r="D97" i="63" s="1"/>
  <c r="C22" i="61"/>
  <c r="D11" i="61" s="1"/>
  <c r="D30" i="61" s="1"/>
  <c r="D98" i="63" l="1"/>
  <c r="D100" i="63" s="1"/>
  <c r="D101" i="63" s="1"/>
  <c r="D102" i="63" s="1"/>
  <c r="D103" i="63" s="1"/>
  <c r="D104" i="63" s="1"/>
  <c r="D105" i="63" s="1"/>
  <c r="D106" i="63" s="1"/>
  <c r="D107" i="63" s="1"/>
  <c r="D108" i="63" s="1"/>
  <c r="D109" i="63" s="1"/>
  <c r="D110" i="63" s="1"/>
  <c r="D111" i="63" s="1"/>
  <c r="D112" i="63" s="1"/>
  <c r="D113" i="63" s="1"/>
  <c r="D114" i="63" s="1"/>
  <c r="D115" i="63" s="1"/>
  <c r="D116" i="63" s="1"/>
  <c r="D117" i="63" s="1"/>
  <c r="D118" i="63" s="1"/>
  <c r="D119" i="63" s="1"/>
  <c r="D120" i="63" s="1"/>
  <c r="D121" i="63" s="1"/>
  <c r="D15" i="63" s="1"/>
  <c r="D96" i="61"/>
  <c r="D31" i="61"/>
  <c r="D97" i="61" s="1"/>
  <c r="D32" i="63"/>
  <c r="D33" i="63" s="1"/>
  <c r="D35" i="63" s="1"/>
  <c r="D36" i="63" s="1"/>
  <c r="D37" i="63" s="1"/>
  <c r="D38" i="63" s="1"/>
  <c r="D39" i="63" s="1"/>
  <c r="D40" i="63" s="1"/>
  <c r="D41" i="63" s="1"/>
  <c r="D42" i="63" s="1"/>
  <c r="D43" i="63" s="1"/>
  <c r="D44" i="63" s="1"/>
  <c r="D45" i="63" s="1"/>
  <c r="D46" i="63" s="1"/>
  <c r="D47" i="63" s="1"/>
  <c r="D48" i="63" s="1"/>
  <c r="D49" i="63" s="1"/>
  <c r="D50" i="63" s="1"/>
  <c r="D51" i="63" s="1"/>
  <c r="D52" i="63" s="1"/>
  <c r="D53" i="63" s="1"/>
  <c r="D54" i="63" s="1"/>
  <c r="D55" i="63" s="1"/>
  <c r="D56" i="63" s="1"/>
  <c r="D57" i="63" s="1"/>
  <c r="D58" i="63" s="1"/>
  <c r="D59" i="63" s="1"/>
  <c r="D60" i="63" s="1"/>
  <c r="D61" i="63" s="1"/>
  <c r="D62" i="63" s="1"/>
  <c r="D63" i="63" s="1"/>
  <c r="D64" i="63" s="1"/>
  <c r="D65" i="63" s="1"/>
  <c r="D66" i="63" s="1"/>
  <c r="D67" i="63" s="1"/>
  <c r="D68" i="63" s="1"/>
  <c r="D69" i="63" s="1"/>
  <c r="D70" i="63" s="1"/>
  <c r="D71" i="63" s="1"/>
  <c r="D72" i="63" s="1"/>
  <c r="D73" i="63" s="1"/>
  <c r="D74" i="63" s="1"/>
  <c r="D75" i="63" s="1"/>
  <c r="D76" i="63" s="1"/>
  <c r="D77" i="63" s="1"/>
  <c r="D78" i="63" s="1"/>
  <c r="D79" i="63" s="1"/>
  <c r="D80" i="63" s="1"/>
  <c r="D81" i="63" s="1"/>
  <c r="D82" i="63" s="1"/>
  <c r="D83" i="63" s="1"/>
  <c r="D84" i="63" s="1"/>
  <c r="D85" i="63" s="1"/>
  <c r="D86" i="63" s="1"/>
  <c r="D87" i="63" s="1"/>
  <c r="D88" i="63" s="1"/>
  <c r="D89" i="63" s="1"/>
  <c r="D90" i="63" s="1"/>
  <c r="D13" i="63" s="1"/>
  <c r="D17" i="63" l="1"/>
  <c r="D19" i="63" s="1"/>
  <c r="D21" i="63" s="1"/>
  <c r="D22" i="63" s="1"/>
  <c r="E11" i="63" s="1"/>
  <c r="E30" i="63" s="1"/>
  <c r="E31" i="63" s="1"/>
  <c r="E97" i="63" s="1"/>
  <c r="D98" i="61"/>
  <c r="D100" i="61" s="1"/>
  <c r="D101" i="61" s="1"/>
  <c r="D102" i="61" s="1"/>
  <c r="D103" i="61" s="1"/>
  <c r="D104" i="61" s="1"/>
  <c r="D105" i="61" s="1"/>
  <c r="D106" i="61" s="1"/>
  <c r="D107" i="61" s="1"/>
  <c r="D108" i="61" s="1"/>
  <c r="D109" i="61" s="1"/>
  <c r="D110" i="61" s="1"/>
  <c r="D111" i="61" s="1"/>
  <c r="D112" i="61" s="1"/>
  <c r="D113" i="61" s="1"/>
  <c r="D114" i="61" s="1"/>
  <c r="D115" i="61" s="1"/>
  <c r="D116" i="61" s="1"/>
  <c r="D117" i="61" s="1"/>
  <c r="D118" i="61" s="1"/>
  <c r="D119" i="61" s="1"/>
  <c r="D120" i="61" s="1"/>
  <c r="D121" i="61" s="1"/>
  <c r="D15" i="61" s="1"/>
  <c r="D32" i="61"/>
  <c r="D33" i="61" s="1"/>
  <c r="D35" i="61" s="1"/>
  <c r="D36" i="61" s="1"/>
  <c r="D37" i="61" s="1"/>
  <c r="D38" i="61" s="1"/>
  <c r="D39" i="61" s="1"/>
  <c r="D40" i="61" s="1"/>
  <c r="D41" i="61" s="1"/>
  <c r="D42" i="61" s="1"/>
  <c r="D43" i="61" s="1"/>
  <c r="D44" i="61" s="1"/>
  <c r="D45" i="61" s="1"/>
  <c r="D46" i="61" s="1"/>
  <c r="D47" i="61" s="1"/>
  <c r="D48" i="61" s="1"/>
  <c r="D49" i="61" s="1"/>
  <c r="D50" i="61" s="1"/>
  <c r="D51" i="61" s="1"/>
  <c r="D52" i="61" s="1"/>
  <c r="D53" i="61" s="1"/>
  <c r="D54" i="61" s="1"/>
  <c r="D55" i="61" s="1"/>
  <c r="D56" i="61" s="1"/>
  <c r="D57" i="61" s="1"/>
  <c r="D58" i="61" s="1"/>
  <c r="D59" i="61" s="1"/>
  <c r="D60" i="61" s="1"/>
  <c r="D61" i="61" s="1"/>
  <c r="D62" i="61" s="1"/>
  <c r="D63" i="61" s="1"/>
  <c r="D64" i="61" s="1"/>
  <c r="D65" i="61" s="1"/>
  <c r="D66" i="61" s="1"/>
  <c r="D67" i="61" s="1"/>
  <c r="D68" i="61" s="1"/>
  <c r="D69" i="61" s="1"/>
  <c r="D70" i="61" s="1"/>
  <c r="D71" i="61" s="1"/>
  <c r="D72" i="61" s="1"/>
  <c r="D73" i="61" s="1"/>
  <c r="D74" i="61" s="1"/>
  <c r="D75" i="61" s="1"/>
  <c r="D76" i="61" s="1"/>
  <c r="D77" i="61" s="1"/>
  <c r="D78" i="61" s="1"/>
  <c r="D79" i="61" s="1"/>
  <c r="D80" i="61" s="1"/>
  <c r="D81" i="61" s="1"/>
  <c r="D82" i="61" s="1"/>
  <c r="D83" i="61" s="1"/>
  <c r="D84" i="61" s="1"/>
  <c r="D85" i="61" s="1"/>
  <c r="D86" i="61" s="1"/>
  <c r="D87" i="61" s="1"/>
  <c r="D88" i="61" s="1"/>
  <c r="D89" i="61" s="1"/>
  <c r="D90" i="61" s="1"/>
  <c r="D13" i="61" s="1"/>
  <c r="D17" i="61" s="1"/>
  <c r="D19" i="61" s="1"/>
  <c r="D21" i="61" s="1"/>
  <c r="D22" i="61" s="1"/>
  <c r="E11" i="61" s="1"/>
  <c r="E30" i="61" s="1"/>
  <c r="E31" i="61" s="1"/>
  <c r="E97" i="61" s="1"/>
  <c r="E96" i="63" l="1"/>
  <c r="E98" i="63" s="1"/>
  <c r="E100" i="63" s="1"/>
  <c r="E101" i="63" s="1"/>
  <c r="E102" i="63" s="1"/>
  <c r="E103" i="63" s="1"/>
  <c r="E104" i="63" s="1"/>
  <c r="E105" i="63" s="1"/>
  <c r="E106" i="63" s="1"/>
  <c r="E107" i="63" s="1"/>
  <c r="E108" i="63" s="1"/>
  <c r="E109" i="63" s="1"/>
  <c r="E110" i="63" s="1"/>
  <c r="E111" i="63" s="1"/>
  <c r="E112" i="63" s="1"/>
  <c r="E113" i="63" s="1"/>
  <c r="E114" i="63" s="1"/>
  <c r="E115" i="63" s="1"/>
  <c r="E116" i="63" s="1"/>
  <c r="E117" i="63" s="1"/>
  <c r="E118" i="63" s="1"/>
  <c r="E119" i="63" s="1"/>
  <c r="E120" i="63" s="1"/>
  <c r="E121" i="63" s="1"/>
  <c r="E15" i="63" s="1"/>
  <c r="E32" i="63"/>
  <c r="E33" i="63" s="1"/>
  <c r="E35" i="63" s="1"/>
  <c r="E36" i="63" s="1"/>
  <c r="E37" i="63" s="1"/>
  <c r="E38" i="63" s="1"/>
  <c r="E39" i="63" s="1"/>
  <c r="E40" i="63" s="1"/>
  <c r="E41" i="63" s="1"/>
  <c r="E42" i="63" s="1"/>
  <c r="E43" i="63" s="1"/>
  <c r="E44" i="63" s="1"/>
  <c r="E45" i="63" s="1"/>
  <c r="E46" i="63" s="1"/>
  <c r="E47" i="63" s="1"/>
  <c r="E48" i="63" s="1"/>
  <c r="E49" i="63" s="1"/>
  <c r="E50" i="63" s="1"/>
  <c r="E51" i="63" s="1"/>
  <c r="E52" i="63" s="1"/>
  <c r="E53" i="63" s="1"/>
  <c r="E54" i="63" s="1"/>
  <c r="E55" i="63" s="1"/>
  <c r="E56" i="63" s="1"/>
  <c r="E57" i="63" s="1"/>
  <c r="E58" i="63" s="1"/>
  <c r="E59" i="63" s="1"/>
  <c r="E60" i="63" s="1"/>
  <c r="E61" i="63" s="1"/>
  <c r="E62" i="63" s="1"/>
  <c r="E63" i="63" s="1"/>
  <c r="E64" i="63" s="1"/>
  <c r="E65" i="63" s="1"/>
  <c r="E66" i="63" s="1"/>
  <c r="E67" i="63" s="1"/>
  <c r="E68" i="63" s="1"/>
  <c r="E69" i="63" s="1"/>
  <c r="E70" i="63" s="1"/>
  <c r="E71" i="63" s="1"/>
  <c r="E72" i="63" s="1"/>
  <c r="E73" i="63" s="1"/>
  <c r="E74" i="63" s="1"/>
  <c r="E75" i="63" s="1"/>
  <c r="E76" i="63" s="1"/>
  <c r="E77" i="63" s="1"/>
  <c r="E78" i="63" s="1"/>
  <c r="E79" i="63" s="1"/>
  <c r="E80" i="63" s="1"/>
  <c r="E81" i="63" s="1"/>
  <c r="E82" i="63" s="1"/>
  <c r="E83" i="63" s="1"/>
  <c r="E84" i="63" s="1"/>
  <c r="E85" i="63" s="1"/>
  <c r="E86" i="63" s="1"/>
  <c r="E87" i="63" s="1"/>
  <c r="E88" i="63" s="1"/>
  <c r="E89" i="63" s="1"/>
  <c r="E90" i="63" s="1"/>
  <c r="E13" i="63" s="1"/>
  <c r="E32" i="61"/>
  <c r="E33" i="61" s="1"/>
  <c r="E35" i="61" s="1"/>
  <c r="E36" i="61" s="1"/>
  <c r="E37" i="61" s="1"/>
  <c r="E38" i="61" s="1"/>
  <c r="E39" i="61" s="1"/>
  <c r="E40" i="61" s="1"/>
  <c r="E41" i="61" s="1"/>
  <c r="E42" i="61" s="1"/>
  <c r="E43" i="61" s="1"/>
  <c r="E44" i="61" s="1"/>
  <c r="E45" i="61" s="1"/>
  <c r="E46" i="61" s="1"/>
  <c r="E47" i="61" s="1"/>
  <c r="E48" i="61" s="1"/>
  <c r="E49" i="61" s="1"/>
  <c r="E50" i="61" s="1"/>
  <c r="E51" i="61" s="1"/>
  <c r="E52" i="61" s="1"/>
  <c r="E53" i="61" s="1"/>
  <c r="E54" i="61" s="1"/>
  <c r="E55" i="61" s="1"/>
  <c r="E56" i="61" s="1"/>
  <c r="E57" i="61" s="1"/>
  <c r="E58" i="61" s="1"/>
  <c r="E59" i="61" s="1"/>
  <c r="E60" i="61" s="1"/>
  <c r="E61" i="61" s="1"/>
  <c r="E62" i="61" s="1"/>
  <c r="E63" i="61" s="1"/>
  <c r="E64" i="61" s="1"/>
  <c r="E65" i="61" s="1"/>
  <c r="E66" i="61" s="1"/>
  <c r="E67" i="61" s="1"/>
  <c r="E68" i="61" s="1"/>
  <c r="E69" i="61" s="1"/>
  <c r="E70" i="61" s="1"/>
  <c r="E71" i="61" s="1"/>
  <c r="E72" i="61" s="1"/>
  <c r="E73" i="61" s="1"/>
  <c r="E74" i="61" s="1"/>
  <c r="E75" i="61" s="1"/>
  <c r="E76" i="61" s="1"/>
  <c r="E77" i="61" s="1"/>
  <c r="E78" i="61" s="1"/>
  <c r="E79" i="61" s="1"/>
  <c r="E80" i="61" s="1"/>
  <c r="E81" i="61" s="1"/>
  <c r="E82" i="61" s="1"/>
  <c r="E83" i="61" s="1"/>
  <c r="E84" i="61" s="1"/>
  <c r="E85" i="61" s="1"/>
  <c r="E86" i="61" s="1"/>
  <c r="E87" i="61" s="1"/>
  <c r="E88" i="61" s="1"/>
  <c r="E89" i="61" s="1"/>
  <c r="E90" i="61" s="1"/>
  <c r="E13" i="61" s="1"/>
  <c r="E96" i="61"/>
  <c r="E98" i="61" s="1"/>
  <c r="E100" i="61" s="1"/>
  <c r="E101" i="61" s="1"/>
  <c r="E102" i="61" s="1"/>
  <c r="E103" i="61" s="1"/>
  <c r="E104" i="61" s="1"/>
  <c r="E105" i="61" s="1"/>
  <c r="E106" i="61" s="1"/>
  <c r="E107" i="61" s="1"/>
  <c r="E108" i="61" s="1"/>
  <c r="E109" i="61" s="1"/>
  <c r="E110" i="61" s="1"/>
  <c r="E111" i="61" s="1"/>
  <c r="E112" i="61" s="1"/>
  <c r="E113" i="61" s="1"/>
  <c r="E114" i="61" s="1"/>
  <c r="E115" i="61" s="1"/>
  <c r="E116" i="61" s="1"/>
  <c r="E117" i="61" s="1"/>
  <c r="E118" i="61" s="1"/>
  <c r="E119" i="61" s="1"/>
  <c r="E120" i="61" s="1"/>
  <c r="E121" i="61" s="1"/>
  <c r="E15" i="61" s="1"/>
  <c r="E17" i="63" l="1"/>
  <c r="E19" i="63" s="1"/>
  <c r="E21" i="63" s="1"/>
  <c r="E22" i="63" s="1"/>
  <c r="F11" i="63" s="1"/>
  <c r="F30" i="63" s="1"/>
  <c r="E17" i="61"/>
  <c r="E19" i="61" s="1"/>
  <c r="E21" i="61" s="1"/>
  <c r="E22" i="61" s="1"/>
  <c r="F11" i="61" s="1"/>
  <c r="F30" i="61" s="1"/>
  <c r="F31" i="63" l="1"/>
  <c r="F97" i="63" s="1"/>
  <c r="F96" i="63"/>
  <c r="F96" i="61"/>
  <c r="F31" i="61"/>
  <c r="F32" i="63" l="1"/>
  <c r="F33" i="63" s="1"/>
  <c r="F35" i="63" s="1"/>
  <c r="F36" i="63" s="1"/>
  <c r="F37" i="63" s="1"/>
  <c r="F38" i="63" s="1"/>
  <c r="F39" i="63" s="1"/>
  <c r="F40" i="63" s="1"/>
  <c r="F41" i="63" s="1"/>
  <c r="F42" i="63" s="1"/>
  <c r="F43" i="63" s="1"/>
  <c r="F44" i="63" s="1"/>
  <c r="F45" i="63" s="1"/>
  <c r="F46" i="63" s="1"/>
  <c r="F47" i="63" s="1"/>
  <c r="F48" i="63" s="1"/>
  <c r="F49" i="63" s="1"/>
  <c r="F50" i="63" s="1"/>
  <c r="F51" i="63" s="1"/>
  <c r="F52" i="63" s="1"/>
  <c r="F53" i="63" s="1"/>
  <c r="F54" i="63" s="1"/>
  <c r="F55" i="63" s="1"/>
  <c r="F56" i="63" s="1"/>
  <c r="F57" i="63" s="1"/>
  <c r="F58" i="63" s="1"/>
  <c r="F59" i="63" s="1"/>
  <c r="F60" i="63" s="1"/>
  <c r="F61" i="63" s="1"/>
  <c r="F62" i="63" s="1"/>
  <c r="F63" i="63" s="1"/>
  <c r="F64" i="63" s="1"/>
  <c r="F65" i="63" s="1"/>
  <c r="F66" i="63" s="1"/>
  <c r="F67" i="63" s="1"/>
  <c r="F68" i="63" s="1"/>
  <c r="F69" i="63" s="1"/>
  <c r="F70" i="63" s="1"/>
  <c r="F71" i="63" s="1"/>
  <c r="F72" i="63" s="1"/>
  <c r="F73" i="63" s="1"/>
  <c r="F74" i="63" s="1"/>
  <c r="F75" i="63" s="1"/>
  <c r="F76" i="63" s="1"/>
  <c r="F77" i="63" s="1"/>
  <c r="F78" i="63" s="1"/>
  <c r="F79" i="63" s="1"/>
  <c r="F80" i="63" s="1"/>
  <c r="F81" i="63" s="1"/>
  <c r="F82" i="63" s="1"/>
  <c r="F83" i="63" s="1"/>
  <c r="F84" i="63" s="1"/>
  <c r="F85" i="63" s="1"/>
  <c r="F86" i="63" s="1"/>
  <c r="F87" i="63" s="1"/>
  <c r="F88" i="63" s="1"/>
  <c r="F89" i="63" s="1"/>
  <c r="F90" i="63" s="1"/>
  <c r="F13" i="63" s="1"/>
  <c r="F98" i="63"/>
  <c r="F100" i="63" s="1"/>
  <c r="F101" i="63" s="1"/>
  <c r="F102" i="63" s="1"/>
  <c r="F103" i="63" s="1"/>
  <c r="F104" i="63" s="1"/>
  <c r="F105" i="63" s="1"/>
  <c r="F106" i="63" s="1"/>
  <c r="F107" i="63" s="1"/>
  <c r="F108" i="63" s="1"/>
  <c r="F109" i="63" s="1"/>
  <c r="F110" i="63" s="1"/>
  <c r="F111" i="63" s="1"/>
  <c r="F112" i="63" s="1"/>
  <c r="F113" i="63" s="1"/>
  <c r="F114" i="63" s="1"/>
  <c r="F115" i="63" s="1"/>
  <c r="F116" i="63" s="1"/>
  <c r="F117" i="63" s="1"/>
  <c r="F118" i="63" s="1"/>
  <c r="F119" i="63" s="1"/>
  <c r="F120" i="63" s="1"/>
  <c r="F121" i="63" s="1"/>
  <c r="F15" i="63" s="1"/>
  <c r="F97" i="61"/>
  <c r="F98" i="61" s="1"/>
  <c r="F100" i="61" s="1"/>
  <c r="F101" i="61" s="1"/>
  <c r="F102" i="61" s="1"/>
  <c r="F103" i="61" s="1"/>
  <c r="F104" i="61" s="1"/>
  <c r="F105" i="61" s="1"/>
  <c r="F106" i="61" s="1"/>
  <c r="F107" i="61" s="1"/>
  <c r="F108" i="61" s="1"/>
  <c r="F109" i="61" s="1"/>
  <c r="F110" i="61" s="1"/>
  <c r="F111" i="61" s="1"/>
  <c r="F112" i="61" s="1"/>
  <c r="F113" i="61" s="1"/>
  <c r="F114" i="61" s="1"/>
  <c r="F115" i="61" s="1"/>
  <c r="F116" i="61" s="1"/>
  <c r="F117" i="61" s="1"/>
  <c r="F118" i="61" s="1"/>
  <c r="F119" i="61" s="1"/>
  <c r="F120" i="61" s="1"/>
  <c r="F121" i="61" s="1"/>
  <c r="F15" i="61" s="1"/>
  <c r="F32" i="61"/>
  <c r="F33" i="61" s="1"/>
  <c r="F35" i="61" s="1"/>
  <c r="F36" i="61" s="1"/>
  <c r="F37" i="61" s="1"/>
  <c r="F38" i="61" s="1"/>
  <c r="F39" i="61" s="1"/>
  <c r="F40" i="61" s="1"/>
  <c r="F41" i="61" s="1"/>
  <c r="F42" i="61" s="1"/>
  <c r="F43" i="61" s="1"/>
  <c r="F44" i="61" s="1"/>
  <c r="F45" i="61" s="1"/>
  <c r="F46" i="61" s="1"/>
  <c r="F47" i="61" s="1"/>
  <c r="F48" i="61" s="1"/>
  <c r="F49" i="61" s="1"/>
  <c r="F50" i="61" s="1"/>
  <c r="F51" i="61" s="1"/>
  <c r="F52" i="61" s="1"/>
  <c r="F53" i="61" s="1"/>
  <c r="F54" i="61" s="1"/>
  <c r="F55" i="61" s="1"/>
  <c r="F56" i="61" s="1"/>
  <c r="F57" i="61" s="1"/>
  <c r="F58" i="61" s="1"/>
  <c r="F59" i="61" s="1"/>
  <c r="F60" i="61" s="1"/>
  <c r="F61" i="61" s="1"/>
  <c r="F62" i="61" s="1"/>
  <c r="F63" i="61" s="1"/>
  <c r="F64" i="61" s="1"/>
  <c r="F65" i="61" s="1"/>
  <c r="F66" i="61" s="1"/>
  <c r="F67" i="61" s="1"/>
  <c r="F68" i="61" s="1"/>
  <c r="F69" i="61" s="1"/>
  <c r="F70" i="61" s="1"/>
  <c r="F71" i="61" s="1"/>
  <c r="F72" i="61" s="1"/>
  <c r="F73" i="61" s="1"/>
  <c r="F74" i="61" s="1"/>
  <c r="F75" i="61" s="1"/>
  <c r="F76" i="61" s="1"/>
  <c r="F77" i="61" s="1"/>
  <c r="F78" i="61" s="1"/>
  <c r="F79" i="61" s="1"/>
  <c r="F80" i="61" s="1"/>
  <c r="F81" i="61" s="1"/>
  <c r="F82" i="61" s="1"/>
  <c r="F83" i="61" s="1"/>
  <c r="F84" i="61" s="1"/>
  <c r="F85" i="61" s="1"/>
  <c r="F86" i="61" s="1"/>
  <c r="F87" i="61" s="1"/>
  <c r="F88" i="61" s="1"/>
  <c r="F89" i="61" s="1"/>
  <c r="F90" i="61" s="1"/>
  <c r="F13" i="61" s="1"/>
  <c r="F17" i="63" l="1"/>
  <c r="F19" i="63" s="1"/>
  <c r="F21" i="63" s="1"/>
  <c r="F22" i="63" s="1"/>
  <c r="G11" i="63" s="1"/>
  <c r="G30" i="63" s="1"/>
  <c r="G96" i="63" s="1"/>
  <c r="F17" i="61"/>
  <c r="F19" i="61" s="1"/>
  <c r="F21" i="61" s="1"/>
  <c r="F22" i="61" s="1"/>
  <c r="G11" i="61" s="1"/>
  <c r="G30" i="61" s="1"/>
  <c r="G96" i="61" s="1"/>
  <c r="G31" i="63" l="1"/>
  <c r="G97" i="63" s="1"/>
  <c r="G98" i="63" s="1"/>
  <c r="G100" i="63" s="1"/>
  <c r="G101" i="63" s="1"/>
  <c r="G102" i="63" s="1"/>
  <c r="G103" i="63" s="1"/>
  <c r="G104" i="63" s="1"/>
  <c r="G105" i="63" s="1"/>
  <c r="G106" i="63" s="1"/>
  <c r="G107" i="63" s="1"/>
  <c r="G108" i="63" s="1"/>
  <c r="G109" i="63" s="1"/>
  <c r="G110" i="63" s="1"/>
  <c r="G111" i="63" s="1"/>
  <c r="G112" i="63" s="1"/>
  <c r="G113" i="63" s="1"/>
  <c r="G114" i="63" s="1"/>
  <c r="G115" i="63" s="1"/>
  <c r="G116" i="63" s="1"/>
  <c r="G117" i="63" s="1"/>
  <c r="G118" i="63" s="1"/>
  <c r="G119" i="63" s="1"/>
  <c r="G120" i="63" s="1"/>
  <c r="G121" i="63" s="1"/>
  <c r="G15" i="63" s="1"/>
  <c r="G31" i="61"/>
  <c r="G97" i="61" s="1"/>
  <c r="G98" i="61" s="1"/>
  <c r="G100" i="61" s="1"/>
  <c r="G101" i="61" s="1"/>
  <c r="G102" i="61" s="1"/>
  <c r="G103" i="61" s="1"/>
  <c r="G104" i="61" s="1"/>
  <c r="G105" i="61" s="1"/>
  <c r="G106" i="61" s="1"/>
  <c r="G107" i="61" s="1"/>
  <c r="G108" i="61" s="1"/>
  <c r="G109" i="61" s="1"/>
  <c r="G110" i="61" s="1"/>
  <c r="G111" i="61" s="1"/>
  <c r="G112" i="61" s="1"/>
  <c r="G113" i="61" s="1"/>
  <c r="G114" i="61" s="1"/>
  <c r="G115" i="61" s="1"/>
  <c r="G116" i="61" s="1"/>
  <c r="G117" i="61" s="1"/>
  <c r="G118" i="61" s="1"/>
  <c r="G119" i="61" s="1"/>
  <c r="G120" i="61" s="1"/>
  <c r="G121" i="61" s="1"/>
  <c r="G15" i="61" s="1"/>
  <c r="G32" i="63" l="1"/>
  <c r="G33" i="63" s="1"/>
  <c r="G35" i="63" s="1"/>
  <c r="G36" i="63" s="1"/>
  <c r="G37" i="63" s="1"/>
  <c r="G38" i="63" s="1"/>
  <c r="G39" i="63" s="1"/>
  <c r="G40" i="63" s="1"/>
  <c r="G41" i="63" s="1"/>
  <c r="G42" i="63" s="1"/>
  <c r="G43" i="63" s="1"/>
  <c r="G44" i="63" s="1"/>
  <c r="G45" i="63" s="1"/>
  <c r="G46" i="63" s="1"/>
  <c r="G47" i="63" s="1"/>
  <c r="G48" i="63" s="1"/>
  <c r="G49" i="63" s="1"/>
  <c r="G50" i="63" s="1"/>
  <c r="G51" i="63" s="1"/>
  <c r="G52" i="63" s="1"/>
  <c r="G53" i="63" s="1"/>
  <c r="G54" i="63" s="1"/>
  <c r="G55" i="63" s="1"/>
  <c r="G56" i="63" s="1"/>
  <c r="G57" i="63" s="1"/>
  <c r="G58" i="63" s="1"/>
  <c r="G59" i="63" s="1"/>
  <c r="G60" i="63" s="1"/>
  <c r="G61" i="63" s="1"/>
  <c r="G62" i="63" s="1"/>
  <c r="G63" i="63" s="1"/>
  <c r="G64" i="63" s="1"/>
  <c r="G65" i="63" s="1"/>
  <c r="G66" i="63" s="1"/>
  <c r="G67" i="63" s="1"/>
  <c r="G68" i="63" s="1"/>
  <c r="G69" i="63" s="1"/>
  <c r="G70" i="63" s="1"/>
  <c r="G71" i="63" s="1"/>
  <c r="G72" i="63" s="1"/>
  <c r="G73" i="63" s="1"/>
  <c r="G74" i="63" s="1"/>
  <c r="G75" i="63" s="1"/>
  <c r="G76" i="63" s="1"/>
  <c r="G77" i="63" s="1"/>
  <c r="G78" i="63" s="1"/>
  <c r="G79" i="63" s="1"/>
  <c r="G80" i="63" s="1"/>
  <c r="G81" i="63" s="1"/>
  <c r="G82" i="63" s="1"/>
  <c r="G83" i="63" s="1"/>
  <c r="G84" i="63" s="1"/>
  <c r="G85" i="63" s="1"/>
  <c r="G86" i="63" s="1"/>
  <c r="G87" i="63" s="1"/>
  <c r="G88" i="63" s="1"/>
  <c r="G89" i="63" s="1"/>
  <c r="G90" i="63" s="1"/>
  <c r="G13" i="63" s="1"/>
  <c r="G17" i="63" s="1"/>
  <c r="G19" i="63" s="1"/>
  <c r="G21" i="63" s="1"/>
  <c r="G22" i="63" s="1"/>
  <c r="H11" i="63" s="1"/>
  <c r="H30" i="63" s="1"/>
  <c r="H96" i="63" s="1"/>
  <c r="G32" i="61"/>
  <c r="G33" i="61" s="1"/>
  <c r="G35" i="61" s="1"/>
  <c r="G36" i="61" s="1"/>
  <c r="G37" i="61" s="1"/>
  <c r="G38" i="61" s="1"/>
  <c r="G39" i="61" s="1"/>
  <c r="G40" i="61" s="1"/>
  <c r="G41" i="61" s="1"/>
  <c r="G42" i="61" s="1"/>
  <c r="G43" i="61" s="1"/>
  <c r="G44" i="61" s="1"/>
  <c r="G45" i="61" s="1"/>
  <c r="G46" i="61" s="1"/>
  <c r="G47" i="61" s="1"/>
  <c r="G48" i="61" s="1"/>
  <c r="G49" i="61" s="1"/>
  <c r="G50" i="61" s="1"/>
  <c r="G51" i="61" s="1"/>
  <c r="G52" i="61" s="1"/>
  <c r="G53" i="61" s="1"/>
  <c r="G54" i="61" s="1"/>
  <c r="G55" i="61" s="1"/>
  <c r="G56" i="61" s="1"/>
  <c r="G57" i="61" s="1"/>
  <c r="G58" i="61" s="1"/>
  <c r="G59" i="61" s="1"/>
  <c r="G60" i="61" s="1"/>
  <c r="G61" i="61" s="1"/>
  <c r="G62" i="61" s="1"/>
  <c r="G63" i="61" s="1"/>
  <c r="G64" i="61" s="1"/>
  <c r="G65" i="61" s="1"/>
  <c r="G66" i="61" s="1"/>
  <c r="G67" i="61" s="1"/>
  <c r="G68" i="61" s="1"/>
  <c r="G69" i="61" s="1"/>
  <c r="G70" i="61" s="1"/>
  <c r="G71" i="61" s="1"/>
  <c r="G72" i="61" s="1"/>
  <c r="G73" i="61" s="1"/>
  <c r="G74" i="61" s="1"/>
  <c r="G75" i="61" s="1"/>
  <c r="G76" i="61" s="1"/>
  <c r="G77" i="61" s="1"/>
  <c r="G78" i="61" s="1"/>
  <c r="G79" i="61" s="1"/>
  <c r="G80" i="61" s="1"/>
  <c r="G81" i="61" s="1"/>
  <c r="G82" i="61" s="1"/>
  <c r="G83" i="61" s="1"/>
  <c r="G84" i="61" s="1"/>
  <c r="G85" i="61" s="1"/>
  <c r="G86" i="61" s="1"/>
  <c r="G87" i="61" s="1"/>
  <c r="G88" i="61" s="1"/>
  <c r="G89" i="61" s="1"/>
  <c r="G90" i="61" s="1"/>
  <c r="G13" i="61" s="1"/>
  <c r="G17" i="61" s="1"/>
  <c r="G19" i="61" s="1"/>
  <c r="G21" i="61" s="1"/>
  <c r="H31" i="63" l="1"/>
  <c r="H97" i="63" s="1"/>
  <c r="H98" i="63" s="1"/>
  <c r="H100" i="63" s="1"/>
  <c r="H101" i="63" s="1"/>
  <c r="H102" i="63" s="1"/>
  <c r="H103" i="63" s="1"/>
  <c r="H104" i="63" s="1"/>
  <c r="H105" i="63" s="1"/>
  <c r="H106" i="63" s="1"/>
  <c r="H107" i="63" s="1"/>
  <c r="H108" i="63" s="1"/>
  <c r="H109" i="63" s="1"/>
  <c r="H110" i="63" s="1"/>
  <c r="H111" i="63" s="1"/>
  <c r="H112" i="63" s="1"/>
  <c r="H113" i="63" s="1"/>
  <c r="H114" i="63" s="1"/>
  <c r="H115" i="63" s="1"/>
  <c r="H116" i="63" s="1"/>
  <c r="H117" i="63" s="1"/>
  <c r="H118" i="63" s="1"/>
  <c r="H119" i="63" s="1"/>
  <c r="H120" i="63" s="1"/>
  <c r="H121" i="63" s="1"/>
  <c r="H15" i="63" s="1"/>
  <c r="G22" i="61"/>
  <c r="H11" i="61" s="1"/>
  <c r="H30" i="61" s="1"/>
  <c r="H31" i="61" s="1"/>
  <c r="H97" i="61" s="1"/>
  <c r="H32" i="63" l="1"/>
  <c r="H33" i="63" s="1"/>
  <c r="H35" i="63" s="1"/>
  <c r="H36" i="63" s="1"/>
  <c r="H37" i="63" s="1"/>
  <c r="H38" i="63" s="1"/>
  <c r="H39" i="63" s="1"/>
  <c r="H40" i="63" s="1"/>
  <c r="H41" i="63" s="1"/>
  <c r="H42" i="63" s="1"/>
  <c r="H43" i="63" s="1"/>
  <c r="H44" i="63" s="1"/>
  <c r="H45" i="63" s="1"/>
  <c r="H46" i="63" s="1"/>
  <c r="H47" i="63" s="1"/>
  <c r="H48" i="63" s="1"/>
  <c r="H49" i="63" s="1"/>
  <c r="H50" i="63" s="1"/>
  <c r="H51" i="63" s="1"/>
  <c r="H52" i="63" s="1"/>
  <c r="H53" i="63" s="1"/>
  <c r="H54" i="63" s="1"/>
  <c r="H55" i="63" s="1"/>
  <c r="H56" i="63" s="1"/>
  <c r="H57" i="63" s="1"/>
  <c r="H58" i="63" s="1"/>
  <c r="H59" i="63" s="1"/>
  <c r="H60" i="63" s="1"/>
  <c r="H61" i="63" s="1"/>
  <c r="H62" i="63" s="1"/>
  <c r="H63" i="63" s="1"/>
  <c r="H64" i="63" s="1"/>
  <c r="H65" i="63" s="1"/>
  <c r="H66" i="63" s="1"/>
  <c r="H67" i="63" s="1"/>
  <c r="H68" i="63" s="1"/>
  <c r="H69" i="63" s="1"/>
  <c r="H70" i="63" s="1"/>
  <c r="H71" i="63" s="1"/>
  <c r="H72" i="63" s="1"/>
  <c r="H73" i="63" s="1"/>
  <c r="H74" i="63" s="1"/>
  <c r="H75" i="63" s="1"/>
  <c r="H76" i="63" s="1"/>
  <c r="H77" i="63" s="1"/>
  <c r="H78" i="63" s="1"/>
  <c r="H79" i="63" s="1"/>
  <c r="H80" i="63" s="1"/>
  <c r="H81" i="63" s="1"/>
  <c r="H82" i="63" s="1"/>
  <c r="H83" i="63" s="1"/>
  <c r="H84" i="63" s="1"/>
  <c r="H85" i="63" s="1"/>
  <c r="H86" i="63" s="1"/>
  <c r="H87" i="63" s="1"/>
  <c r="H88" i="63" s="1"/>
  <c r="H89" i="63" s="1"/>
  <c r="H90" i="63" s="1"/>
  <c r="H13" i="63" s="1"/>
  <c r="H17" i="63" s="1"/>
  <c r="H19" i="63" s="1"/>
  <c r="H21" i="63" s="1"/>
  <c r="H22" i="63" s="1"/>
  <c r="I11" i="63" s="1"/>
  <c r="I30" i="63" s="1"/>
  <c r="H32" i="61"/>
  <c r="H33" i="61" s="1"/>
  <c r="H35" i="61" s="1"/>
  <c r="H36" i="61" s="1"/>
  <c r="H37" i="61" s="1"/>
  <c r="H38" i="61" s="1"/>
  <c r="H39" i="61" s="1"/>
  <c r="H40" i="61" s="1"/>
  <c r="H41" i="61" s="1"/>
  <c r="H42" i="61" s="1"/>
  <c r="H43" i="61" s="1"/>
  <c r="H44" i="61" s="1"/>
  <c r="H45" i="61" s="1"/>
  <c r="H46" i="61" s="1"/>
  <c r="H47" i="61" s="1"/>
  <c r="H48" i="61" s="1"/>
  <c r="H49" i="61" s="1"/>
  <c r="H50" i="61" s="1"/>
  <c r="H51" i="61" s="1"/>
  <c r="H52" i="61" s="1"/>
  <c r="H53" i="61" s="1"/>
  <c r="H54" i="61" s="1"/>
  <c r="H55" i="61" s="1"/>
  <c r="H56" i="61" s="1"/>
  <c r="H57" i="61" s="1"/>
  <c r="H58" i="61" s="1"/>
  <c r="H59" i="61" s="1"/>
  <c r="H60" i="61" s="1"/>
  <c r="H61" i="61" s="1"/>
  <c r="H62" i="61" s="1"/>
  <c r="H63" i="61" s="1"/>
  <c r="H64" i="61" s="1"/>
  <c r="H65" i="61" s="1"/>
  <c r="H66" i="61" s="1"/>
  <c r="H67" i="61" s="1"/>
  <c r="H68" i="61" s="1"/>
  <c r="H69" i="61" s="1"/>
  <c r="H70" i="61" s="1"/>
  <c r="H71" i="61" s="1"/>
  <c r="H72" i="61" s="1"/>
  <c r="H73" i="61" s="1"/>
  <c r="H74" i="61" s="1"/>
  <c r="H75" i="61" s="1"/>
  <c r="H76" i="61" s="1"/>
  <c r="H77" i="61" s="1"/>
  <c r="H78" i="61" s="1"/>
  <c r="H79" i="61" s="1"/>
  <c r="H80" i="61" s="1"/>
  <c r="H81" i="61" s="1"/>
  <c r="H82" i="61" s="1"/>
  <c r="H83" i="61" s="1"/>
  <c r="H84" i="61" s="1"/>
  <c r="H85" i="61" s="1"/>
  <c r="H86" i="61" s="1"/>
  <c r="H87" i="61" s="1"/>
  <c r="H88" i="61" s="1"/>
  <c r="H89" i="61" s="1"/>
  <c r="H90" i="61" s="1"/>
  <c r="H13" i="61" s="1"/>
  <c r="H96" i="61"/>
  <c r="H98" i="61" s="1"/>
  <c r="H100" i="61" s="1"/>
  <c r="H101" i="61" s="1"/>
  <c r="H102" i="61" s="1"/>
  <c r="H103" i="61" s="1"/>
  <c r="H104" i="61" s="1"/>
  <c r="H105" i="61" s="1"/>
  <c r="H106" i="61" s="1"/>
  <c r="H107" i="61" s="1"/>
  <c r="H108" i="61" s="1"/>
  <c r="H109" i="61" s="1"/>
  <c r="H110" i="61" s="1"/>
  <c r="H111" i="61" s="1"/>
  <c r="H112" i="61" s="1"/>
  <c r="H113" i="61" s="1"/>
  <c r="H114" i="61" s="1"/>
  <c r="H115" i="61" s="1"/>
  <c r="H116" i="61" s="1"/>
  <c r="H117" i="61" s="1"/>
  <c r="H118" i="61" s="1"/>
  <c r="H119" i="61" s="1"/>
  <c r="H120" i="61" s="1"/>
  <c r="H121" i="61" s="1"/>
  <c r="H15" i="61" s="1"/>
  <c r="H17" i="61" l="1"/>
  <c r="H19" i="61" s="1"/>
  <c r="H21" i="61" s="1"/>
  <c r="H22" i="61" s="1"/>
  <c r="I11" i="61" s="1"/>
  <c r="I30" i="61" s="1"/>
  <c r="I31" i="63"/>
  <c r="I97" i="63" s="1"/>
  <c r="I96" i="63"/>
  <c r="I32" i="63" l="1"/>
  <c r="I33" i="63" s="1"/>
  <c r="I35" i="63" s="1"/>
  <c r="I36" i="63" s="1"/>
  <c r="I37" i="63" s="1"/>
  <c r="I38" i="63" s="1"/>
  <c r="I39" i="63" s="1"/>
  <c r="I40" i="63" s="1"/>
  <c r="I41" i="63" s="1"/>
  <c r="I42" i="63" s="1"/>
  <c r="I43" i="63" s="1"/>
  <c r="I44" i="63" s="1"/>
  <c r="I45" i="63" s="1"/>
  <c r="I46" i="63" s="1"/>
  <c r="I47" i="63" s="1"/>
  <c r="I48" i="63" s="1"/>
  <c r="I49" i="63" s="1"/>
  <c r="I50" i="63" s="1"/>
  <c r="I51" i="63" s="1"/>
  <c r="I52" i="63" s="1"/>
  <c r="I53" i="63" s="1"/>
  <c r="I54" i="63" s="1"/>
  <c r="I55" i="63" s="1"/>
  <c r="I56" i="63" s="1"/>
  <c r="I57" i="63" s="1"/>
  <c r="I58" i="63" s="1"/>
  <c r="I59" i="63" s="1"/>
  <c r="I60" i="63" s="1"/>
  <c r="I61" i="63" s="1"/>
  <c r="I62" i="63" s="1"/>
  <c r="I63" i="63" s="1"/>
  <c r="I64" i="63" s="1"/>
  <c r="I65" i="63" s="1"/>
  <c r="I66" i="63" s="1"/>
  <c r="I67" i="63" s="1"/>
  <c r="I68" i="63" s="1"/>
  <c r="I69" i="63" s="1"/>
  <c r="I70" i="63" s="1"/>
  <c r="I71" i="63" s="1"/>
  <c r="I72" i="63" s="1"/>
  <c r="I73" i="63" s="1"/>
  <c r="I74" i="63" s="1"/>
  <c r="I75" i="63" s="1"/>
  <c r="I76" i="63" s="1"/>
  <c r="I77" i="63" s="1"/>
  <c r="I78" i="63" s="1"/>
  <c r="I79" i="63" s="1"/>
  <c r="I80" i="63" s="1"/>
  <c r="I81" i="63" s="1"/>
  <c r="I82" i="63" s="1"/>
  <c r="I83" i="63" s="1"/>
  <c r="I84" i="63" s="1"/>
  <c r="I85" i="63" s="1"/>
  <c r="I86" i="63" s="1"/>
  <c r="I87" i="63" s="1"/>
  <c r="I88" i="63" s="1"/>
  <c r="I89" i="63" s="1"/>
  <c r="I90" i="63" s="1"/>
  <c r="I13" i="63" s="1"/>
  <c r="I98" i="63"/>
  <c r="I100" i="63" s="1"/>
  <c r="I101" i="63" s="1"/>
  <c r="I102" i="63" s="1"/>
  <c r="I103" i="63" s="1"/>
  <c r="I104" i="63" s="1"/>
  <c r="I105" i="63" s="1"/>
  <c r="I106" i="63" s="1"/>
  <c r="I107" i="63" s="1"/>
  <c r="I108" i="63" s="1"/>
  <c r="I109" i="63" s="1"/>
  <c r="I110" i="63" s="1"/>
  <c r="I111" i="63" s="1"/>
  <c r="I112" i="63" s="1"/>
  <c r="I113" i="63" s="1"/>
  <c r="I114" i="63" s="1"/>
  <c r="I115" i="63" s="1"/>
  <c r="I116" i="63" s="1"/>
  <c r="I117" i="63" s="1"/>
  <c r="I118" i="63" s="1"/>
  <c r="I119" i="63" s="1"/>
  <c r="I120" i="63" s="1"/>
  <c r="I121" i="63" s="1"/>
  <c r="I15" i="63" s="1"/>
  <c r="I31" i="61"/>
  <c r="I97" i="61" s="1"/>
  <c r="I96" i="61"/>
  <c r="I98" i="61" s="1"/>
  <c r="I100" i="61" s="1"/>
  <c r="I101" i="61" s="1"/>
  <c r="I102" i="61" s="1"/>
  <c r="I103" i="61" s="1"/>
  <c r="I104" i="61" s="1"/>
  <c r="I105" i="61" s="1"/>
  <c r="I106" i="61" s="1"/>
  <c r="I107" i="61" s="1"/>
  <c r="I108" i="61" s="1"/>
  <c r="I109" i="61" s="1"/>
  <c r="I110" i="61" s="1"/>
  <c r="I111" i="61" s="1"/>
  <c r="I112" i="61" s="1"/>
  <c r="I113" i="61" s="1"/>
  <c r="I114" i="61" s="1"/>
  <c r="I115" i="61" s="1"/>
  <c r="I116" i="61" s="1"/>
  <c r="I117" i="61" s="1"/>
  <c r="I118" i="61" s="1"/>
  <c r="I119" i="61" s="1"/>
  <c r="I120" i="61" s="1"/>
  <c r="I121" i="61" s="1"/>
  <c r="I15" i="61" s="1"/>
  <c r="I17" i="63" l="1"/>
  <c r="I19" i="63" s="1"/>
  <c r="I21" i="63" s="1"/>
  <c r="I22" i="63" s="1"/>
  <c r="J11" i="63" s="1"/>
  <c r="J30" i="63" s="1"/>
  <c r="I32" i="61"/>
  <c r="I33" i="61" s="1"/>
  <c r="I35" i="61" s="1"/>
  <c r="I36" i="61" s="1"/>
  <c r="I37" i="61" s="1"/>
  <c r="I38" i="61" s="1"/>
  <c r="I39" i="61" s="1"/>
  <c r="I40" i="61" s="1"/>
  <c r="I41" i="61" s="1"/>
  <c r="I42" i="61" s="1"/>
  <c r="I43" i="61" s="1"/>
  <c r="I44" i="61" s="1"/>
  <c r="I45" i="61" s="1"/>
  <c r="I46" i="61" s="1"/>
  <c r="I47" i="61" s="1"/>
  <c r="I48" i="61" s="1"/>
  <c r="I49" i="61" s="1"/>
  <c r="I50" i="61" s="1"/>
  <c r="I51" i="61" s="1"/>
  <c r="I52" i="61" s="1"/>
  <c r="I53" i="61" s="1"/>
  <c r="I54" i="61" s="1"/>
  <c r="I55" i="61" s="1"/>
  <c r="I56" i="61" s="1"/>
  <c r="I57" i="61" s="1"/>
  <c r="I58" i="61" s="1"/>
  <c r="I59" i="61" s="1"/>
  <c r="I60" i="61" s="1"/>
  <c r="I61" i="61" s="1"/>
  <c r="I62" i="61" s="1"/>
  <c r="I63" i="61" s="1"/>
  <c r="I64" i="61" s="1"/>
  <c r="I65" i="61" s="1"/>
  <c r="I66" i="61" s="1"/>
  <c r="I67" i="61" s="1"/>
  <c r="I68" i="61" s="1"/>
  <c r="I69" i="61" s="1"/>
  <c r="I70" i="61" s="1"/>
  <c r="I71" i="61" s="1"/>
  <c r="I72" i="61" s="1"/>
  <c r="I73" i="61" s="1"/>
  <c r="I74" i="61" s="1"/>
  <c r="I75" i="61" s="1"/>
  <c r="I76" i="61" s="1"/>
  <c r="I77" i="61" s="1"/>
  <c r="I78" i="61" s="1"/>
  <c r="I79" i="61" s="1"/>
  <c r="I80" i="61" s="1"/>
  <c r="I81" i="61" s="1"/>
  <c r="I82" i="61" s="1"/>
  <c r="I83" i="61" s="1"/>
  <c r="I84" i="61" s="1"/>
  <c r="I85" i="61" s="1"/>
  <c r="I86" i="61" s="1"/>
  <c r="I87" i="61" s="1"/>
  <c r="I88" i="61" s="1"/>
  <c r="I89" i="61" s="1"/>
  <c r="I90" i="61" s="1"/>
  <c r="I13" i="61" s="1"/>
  <c r="I17" i="61" s="1"/>
  <c r="I19" i="61" s="1"/>
  <c r="I21" i="61" s="1"/>
  <c r="J31" i="63" l="1"/>
  <c r="J97" i="63" s="1"/>
  <c r="J96" i="63"/>
  <c r="I22" i="61"/>
  <c r="J11" i="61" s="1"/>
  <c r="J30" i="61" s="1"/>
  <c r="J98" i="63" l="1"/>
  <c r="J100" i="63" s="1"/>
  <c r="J101" i="63" s="1"/>
  <c r="J102" i="63" s="1"/>
  <c r="J103" i="63" s="1"/>
  <c r="J104" i="63" s="1"/>
  <c r="J105" i="63" s="1"/>
  <c r="J106" i="63" s="1"/>
  <c r="J107" i="63" s="1"/>
  <c r="J108" i="63" s="1"/>
  <c r="J109" i="63" s="1"/>
  <c r="J110" i="63" s="1"/>
  <c r="J111" i="63" s="1"/>
  <c r="J112" i="63" s="1"/>
  <c r="J113" i="63" s="1"/>
  <c r="J114" i="63" s="1"/>
  <c r="J115" i="63" s="1"/>
  <c r="J116" i="63" s="1"/>
  <c r="J117" i="63" s="1"/>
  <c r="J118" i="63" s="1"/>
  <c r="J119" i="63" s="1"/>
  <c r="J120" i="63" s="1"/>
  <c r="J121" i="63" s="1"/>
  <c r="J15" i="63" s="1"/>
  <c r="J32" i="63"/>
  <c r="J33" i="63" s="1"/>
  <c r="J35" i="63" s="1"/>
  <c r="J36" i="63" s="1"/>
  <c r="J37" i="63" s="1"/>
  <c r="J38" i="63" s="1"/>
  <c r="J39" i="63" s="1"/>
  <c r="J40" i="63" s="1"/>
  <c r="J41" i="63" s="1"/>
  <c r="J42" i="63" s="1"/>
  <c r="J43" i="63" s="1"/>
  <c r="J44" i="63" s="1"/>
  <c r="J45" i="63" s="1"/>
  <c r="J46" i="63" s="1"/>
  <c r="J47" i="63" s="1"/>
  <c r="J48" i="63" s="1"/>
  <c r="J49" i="63" s="1"/>
  <c r="J50" i="63" s="1"/>
  <c r="J51" i="63" s="1"/>
  <c r="J52" i="63" s="1"/>
  <c r="J53" i="63" s="1"/>
  <c r="J54" i="63" s="1"/>
  <c r="J55" i="63" s="1"/>
  <c r="J56" i="63" s="1"/>
  <c r="J57" i="63" s="1"/>
  <c r="J58" i="63" s="1"/>
  <c r="J59" i="63" s="1"/>
  <c r="J60" i="63" s="1"/>
  <c r="J61" i="63" s="1"/>
  <c r="J62" i="63" s="1"/>
  <c r="J63" i="63" s="1"/>
  <c r="J64" i="63" s="1"/>
  <c r="J65" i="63" s="1"/>
  <c r="J66" i="63" s="1"/>
  <c r="J67" i="63" s="1"/>
  <c r="J68" i="63" s="1"/>
  <c r="J69" i="63" s="1"/>
  <c r="J70" i="63" s="1"/>
  <c r="J71" i="63" s="1"/>
  <c r="J72" i="63" s="1"/>
  <c r="J73" i="63" s="1"/>
  <c r="J74" i="63" s="1"/>
  <c r="J75" i="63" s="1"/>
  <c r="J76" i="63" s="1"/>
  <c r="J77" i="63" s="1"/>
  <c r="J78" i="63" s="1"/>
  <c r="J79" i="63" s="1"/>
  <c r="J80" i="63" s="1"/>
  <c r="J81" i="63" s="1"/>
  <c r="J82" i="63" s="1"/>
  <c r="J83" i="63" s="1"/>
  <c r="J84" i="63" s="1"/>
  <c r="J85" i="63" s="1"/>
  <c r="J86" i="63" s="1"/>
  <c r="J87" i="63" s="1"/>
  <c r="J88" i="63" s="1"/>
  <c r="J89" i="63" s="1"/>
  <c r="J90" i="63" s="1"/>
  <c r="J13" i="63" s="1"/>
  <c r="J96" i="61"/>
  <c r="J31" i="61"/>
  <c r="J97" i="61" s="1"/>
  <c r="J17" i="63" l="1"/>
  <c r="J19" i="63" s="1"/>
  <c r="J21" i="63" s="1"/>
  <c r="J22" i="63" s="1"/>
  <c r="K11" i="63" s="1"/>
  <c r="K30" i="63" s="1"/>
  <c r="K96" i="63" s="1"/>
  <c r="J98" i="61"/>
  <c r="J100" i="61" s="1"/>
  <c r="J101" i="61" s="1"/>
  <c r="J102" i="61" s="1"/>
  <c r="J103" i="61" s="1"/>
  <c r="J104" i="61" s="1"/>
  <c r="J105" i="61" s="1"/>
  <c r="J106" i="61" s="1"/>
  <c r="J107" i="61" s="1"/>
  <c r="J108" i="61" s="1"/>
  <c r="J109" i="61" s="1"/>
  <c r="J110" i="61" s="1"/>
  <c r="J111" i="61" s="1"/>
  <c r="J112" i="61" s="1"/>
  <c r="J113" i="61" s="1"/>
  <c r="J114" i="61" s="1"/>
  <c r="J115" i="61" s="1"/>
  <c r="J116" i="61" s="1"/>
  <c r="J117" i="61" s="1"/>
  <c r="J118" i="61" s="1"/>
  <c r="J119" i="61" s="1"/>
  <c r="J120" i="61" s="1"/>
  <c r="J121" i="61" s="1"/>
  <c r="J15" i="61" s="1"/>
  <c r="J32" i="61"/>
  <c r="J33" i="61" s="1"/>
  <c r="J35" i="61" s="1"/>
  <c r="J36" i="61" s="1"/>
  <c r="J37" i="61" s="1"/>
  <c r="J38" i="61" s="1"/>
  <c r="J39" i="61" s="1"/>
  <c r="J40" i="61" s="1"/>
  <c r="J41" i="61" s="1"/>
  <c r="J42" i="61" s="1"/>
  <c r="J43" i="61" s="1"/>
  <c r="J44" i="61" s="1"/>
  <c r="J45" i="61" s="1"/>
  <c r="J46" i="61" s="1"/>
  <c r="J47" i="61" s="1"/>
  <c r="J48" i="61" s="1"/>
  <c r="J49" i="61" s="1"/>
  <c r="J50" i="61" s="1"/>
  <c r="J51" i="61" s="1"/>
  <c r="J52" i="61" s="1"/>
  <c r="J53" i="61" s="1"/>
  <c r="J54" i="61" s="1"/>
  <c r="J55" i="61" s="1"/>
  <c r="J56" i="61" s="1"/>
  <c r="J57" i="61" s="1"/>
  <c r="J58" i="61" s="1"/>
  <c r="J59" i="61" s="1"/>
  <c r="J60" i="61" s="1"/>
  <c r="J61" i="61" s="1"/>
  <c r="J62" i="61" s="1"/>
  <c r="J63" i="61" s="1"/>
  <c r="J64" i="61" s="1"/>
  <c r="J65" i="61" s="1"/>
  <c r="J66" i="61" s="1"/>
  <c r="J67" i="61" s="1"/>
  <c r="J68" i="61" s="1"/>
  <c r="J69" i="61" s="1"/>
  <c r="J70" i="61" s="1"/>
  <c r="J71" i="61" s="1"/>
  <c r="J72" i="61" s="1"/>
  <c r="J73" i="61" s="1"/>
  <c r="J74" i="61" s="1"/>
  <c r="J75" i="61" s="1"/>
  <c r="J76" i="61" s="1"/>
  <c r="J77" i="61" s="1"/>
  <c r="J78" i="61" s="1"/>
  <c r="J79" i="61" s="1"/>
  <c r="J80" i="61" s="1"/>
  <c r="J81" i="61" s="1"/>
  <c r="J82" i="61" s="1"/>
  <c r="J83" i="61" s="1"/>
  <c r="J84" i="61" s="1"/>
  <c r="J85" i="61" s="1"/>
  <c r="J86" i="61" s="1"/>
  <c r="J87" i="61" s="1"/>
  <c r="J88" i="61" s="1"/>
  <c r="J89" i="61" s="1"/>
  <c r="J90" i="61" s="1"/>
  <c r="J13" i="61" s="1"/>
  <c r="K31" i="63" l="1"/>
  <c r="K97" i="63" s="1"/>
  <c r="K98" i="63" s="1"/>
  <c r="K100" i="63" s="1"/>
  <c r="K101" i="63" s="1"/>
  <c r="K102" i="63" s="1"/>
  <c r="K103" i="63" s="1"/>
  <c r="K104" i="63" s="1"/>
  <c r="K105" i="63" s="1"/>
  <c r="K106" i="63" s="1"/>
  <c r="K107" i="63" s="1"/>
  <c r="K108" i="63" s="1"/>
  <c r="K109" i="63" s="1"/>
  <c r="K110" i="63" s="1"/>
  <c r="K111" i="63" s="1"/>
  <c r="K112" i="63" s="1"/>
  <c r="K113" i="63" s="1"/>
  <c r="K114" i="63" s="1"/>
  <c r="K115" i="63" s="1"/>
  <c r="K116" i="63" s="1"/>
  <c r="K117" i="63" s="1"/>
  <c r="K118" i="63" s="1"/>
  <c r="K119" i="63" s="1"/>
  <c r="K120" i="63" s="1"/>
  <c r="K121" i="63" s="1"/>
  <c r="K15" i="63" s="1"/>
  <c r="J17" i="61"/>
  <c r="J19" i="61" s="1"/>
  <c r="J21" i="61" s="1"/>
  <c r="J22" i="61" s="1"/>
  <c r="K11" i="61" s="1"/>
  <c r="K30" i="61" s="1"/>
  <c r="K32" i="63" l="1"/>
  <c r="K33" i="63" s="1"/>
  <c r="K35" i="63" s="1"/>
  <c r="K36" i="63" s="1"/>
  <c r="K37" i="63" s="1"/>
  <c r="K38" i="63" s="1"/>
  <c r="K39" i="63" s="1"/>
  <c r="K40" i="63" s="1"/>
  <c r="K41" i="63" s="1"/>
  <c r="K42" i="63" s="1"/>
  <c r="K43" i="63" s="1"/>
  <c r="K44" i="63" s="1"/>
  <c r="K45" i="63" s="1"/>
  <c r="K46" i="63" s="1"/>
  <c r="K47" i="63" s="1"/>
  <c r="K48" i="63" s="1"/>
  <c r="K49" i="63" s="1"/>
  <c r="K50" i="63" s="1"/>
  <c r="K51" i="63" s="1"/>
  <c r="K52" i="63" s="1"/>
  <c r="K53" i="63" s="1"/>
  <c r="K54" i="63" s="1"/>
  <c r="K55" i="63" s="1"/>
  <c r="K56" i="63" s="1"/>
  <c r="K57" i="63" s="1"/>
  <c r="K58" i="63" s="1"/>
  <c r="K59" i="63" s="1"/>
  <c r="K60" i="63" s="1"/>
  <c r="K61" i="63" s="1"/>
  <c r="K62" i="63" s="1"/>
  <c r="K63" i="63" s="1"/>
  <c r="K64" i="63" s="1"/>
  <c r="K65" i="63" s="1"/>
  <c r="K66" i="63" s="1"/>
  <c r="K67" i="63" s="1"/>
  <c r="K68" i="63" s="1"/>
  <c r="K69" i="63" s="1"/>
  <c r="K70" i="63" s="1"/>
  <c r="K71" i="63" s="1"/>
  <c r="K72" i="63" s="1"/>
  <c r="K73" i="63" s="1"/>
  <c r="K74" i="63" s="1"/>
  <c r="K75" i="63" s="1"/>
  <c r="K76" i="63" s="1"/>
  <c r="K77" i="63" s="1"/>
  <c r="K78" i="63" s="1"/>
  <c r="K79" i="63" s="1"/>
  <c r="K80" i="63" s="1"/>
  <c r="K81" i="63" s="1"/>
  <c r="K82" i="63" s="1"/>
  <c r="K83" i="63" s="1"/>
  <c r="K84" i="63" s="1"/>
  <c r="K85" i="63" s="1"/>
  <c r="K86" i="63" s="1"/>
  <c r="K87" i="63" s="1"/>
  <c r="K88" i="63" s="1"/>
  <c r="K89" i="63" s="1"/>
  <c r="K90" i="63" s="1"/>
  <c r="K13" i="63" s="1"/>
  <c r="K17" i="63" s="1"/>
  <c r="K19" i="63" s="1"/>
  <c r="K21" i="63" s="1"/>
  <c r="K96" i="61"/>
  <c r="K31" i="61"/>
  <c r="K97" i="61" s="1"/>
  <c r="K98" i="61" l="1"/>
  <c r="K100" i="61" s="1"/>
  <c r="K101" i="61" s="1"/>
  <c r="K102" i="61" s="1"/>
  <c r="K103" i="61" s="1"/>
  <c r="K104" i="61" s="1"/>
  <c r="K105" i="61" s="1"/>
  <c r="K106" i="61" s="1"/>
  <c r="K107" i="61" s="1"/>
  <c r="K108" i="61" s="1"/>
  <c r="K109" i="61" s="1"/>
  <c r="K110" i="61" s="1"/>
  <c r="K111" i="61" s="1"/>
  <c r="K112" i="61" s="1"/>
  <c r="K113" i="61" s="1"/>
  <c r="K114" i="61" s="1"/>
  <c r="K115" i="61" s="1"/>
  <c r="K116" i="61" s="1"/>
  <c r="K117" i="61" s="1"/>
  <c r="K118" i="61" s="1"/>
  <c r="K119" i="61" s="1"/>
  <c r="K120" i="61" s="1"/>
  <c r="K121" i="61" s="1"/>
  <c r="K15" i="61" s="1"/>
  <c r="K32" i="61"/>
  <c r="K33" i="61" s="1"/>
  <c r="K35" i="61" s="1"/>
  <c r="K36" i="61" s="1"/>
  <c r="K37" i="61" s="1"/>
  <c r="K38" i="61" s="1"/>
  <c r="K39" i="61" s="1"/>
  <c r="K40" i="61" s="1"/>
  <c r="K41" i="61" s="1"/>
  <c r="K42" i="61" s="1"/>
  <c r="K43" i="61" s="1"/>
  <c r="K44" i="61" s="1"/>
  <c r="K45" i="61" s="1"/>
  <c r="K46" i="61" s="1"/>
  <c r="K47" i="61" s="1"/>
  <c r="K48" i="61" s="1"/>
  <c r="K49" i="61" s="1"/>
  <c r="K50" i="61" s="1"/>
  <c r="K51" i="61" s="1"/>
  <c r="K52" i="61" s="1"/>
  <c r="K53" i="61" s="1"/>
  <c r="K54" i="61" s="1"/>
  <c r="K55" i="61" s="1"/>
  <c r="K56" i="61" s="1"/>
  <c r="K57" i="61" s="1"/>
  <c r="K58" i="61" s="1"/>
  <c r="K59" i="61" s="1"/>
  <c r="K60" i="61" s="1"/>
  <c r="K61" i="61" s="1"/>
  <c r="K62" i="61" s="1"/>
  <c r="K63" i="61" s="1"/>
  <c r="K64" i="61" s="1"/>
  <c r="K65" i="61" s="1"/>
  <c r="K66" i="61" s="1"/>
  <c r="K67" i="61" s="1"/>
  <c r="K68" i="61" s="1"/>
  <c r="K69" i="61" s="1"/>
  <c r="K70" i="61" s="1"/>
  <c r="K71" i="61" s="1"/>
  <c r="K72" i="61" s="1"/>
  <c r="K73" i="61" s="1"/>
  <c r="K74" i="61" s="1"/>
  <c r="K75" i="61" s="1"/>
  <c r="K76" i="61" s="1"/>
  <c r="K77" i="61" s="1"/>
  <c r="K78" i="61" s="1"/>
  <c r="K79" i="61" s="1"/>
  <c r="K80" i="61" s="1"/>
  <c r="K81" i="61" s="1"/>
  <c r="K82" i="61" s="1"/>
  <c r="K83" i="61" s="1"/>
  <c r="K84" i="61" s="1"/>
  <c r="K85" i="61" s="1"/>
  <c r="K86" i="61" s="1"/>
  <c r="K87" i="61" s="1"/>
  <c r="K88" i="61" s="1"/>
  <c r="K89" i="61" s="1"/>
  <c r="K90" i="61" s="1"/>
  <c r="K13" i="61" s="1"/>
  <c r="K22" i="63"/>
  <c r="L11" i="63" s="1"/>
  <c r="L30" i="63" s="1"/>
  <c r="K17" i="61" l="1"/>
  <c r="K19" i="61" s="1"/>
  <c r="K21" i="61" s="1"/>
  <c r="K22" i="61" s="1"/>
  <c r="L11" i="61" s="1"/>
  <c r="L30" i="61" s="1"/>
  <c r="L96" i="61" s="1"/>
  <c r="L31" i="63"/>
  <c r="L97" i="63" s="1"/>
  <c r="L96" i="63"/>
  <c r="L31" i="61" l="1"/>
  <c r="L97" i="61" s="1"/>
  <c r="L98" i="61" s="1"/>
  <c r="L100" i="61" s="1"/>
  <c r="L101" i="61" s="1"/>
  <c r="L102" i="61" s="1"/>
  <c r="L103" i="61" s="1"/>
  <c r="L104" i="61" s="1"/>
  <c r="L105" i="61" s="1"/>
  <c r="L106" i="61" s="1"/>
  <c r="L107" i="61" s="1"/>
  <c r="L108" i="61" s="1"/>
  <c r="L109" i="61" s="1"/>
  <c r="L110" i="61" s="1"/>
  <c r="L111" i="61" s="1"/>
  <c r="L112" i="61" s="1"/>
  <c r="L113" i="61" s="1"/>
  <c r="L114" i="61" s="1"/>
  <c r="L115" i="61" s="1"/>
  <c r="L116" i="61" s="1"/>
  <c r="L117" i="61" s="1"/>
  <c r="L118" i="61" s="1"/>
  <c r="L119" i="61" s="1"/>
  <c r="L120" i="61" s="1"/>
  <c r="L121" i="61" s="1"/>
  <c r="L15" i="61" s="1"/>
  <c r="L32" i="63"/>
  <c r="L33" i="63" s="1"/>
  <c r="L35" i="63" s="1"/>
  <c r="L36" i="63" s="1"/>
  <c r="L37" i="63" s="1"/>
  <c r="L38" i="63" s="1"/>
  <c r="L39" i="63" s="1"/>
  <c r="L40" i="63" s="1"/>
  <c r="L41" i="63" s="1"/>
  <c r="L42" i="63" s="1"/>
  <c r="L43" i="63" s="1"/>
  <c r="L44" i="63" s="1"/>
  <c r="L45" i="63" s="1"/>
  <c r="L46" i="63" s="1"/>
  <c r="L47" i="63" s="1"/>
  <c r="L48" i="63" s="1"/>
  <c r="L49" i="63" s="1"/>
  <c r="L50" i="63" s="1"/>
  <c r="L51" i="63" s="1"/>
  <c r="L52" i="63" s="1"/>
  <c r="L53" i="63" s="1"/>
  <c r="L54" i="63" s="1"/>
  <c r="L55" i="63" s="1"/>
  <c r="L56" i="63" s="1"/>
  <c r="L57" i="63" s="1"/>
  <c r="L58" i="63" s="1"/>
  <c r="L59" i="63" s="1"/>
  <c r="L60" i="63" s="1"/>
  <c r="L61" i="63" s="1"/>
  <c r="L62" i="63" s="1"/>
  <c r="L63" i="63" s="1"/>
  <c r="L64" i="63" s="1"/>
  <c r="L65" i="63" s="1"/>
  <c r="L66" i="63" s="1"/>
  <c r="L67" i="63" s="1"/>
  <c r="L68" i="63" s="1"/>
  <c r="L69" i="63" s="1"/>
  <c r="L70" i="63" s="1"/>
  <c r="L71" i="63" s="1"/>
  <c r="L72" i="63" s="1"/>
  <c r="L73" i="63" s="1"/>
  <c r="L74" i="63" s="1"/>
  <c r="L75" i="63" s="1"/>
  <c r="L76" i="63" s="1"/>
  <c r="L77" i="63" s="1"/>
  <c r="L78" i="63" s="1"/>
  <c r="L79" i="63" s="1"/>
  <c r="L80" i="63" s="1"/>
  <c r="L81" i="63" s="1"/>
  <c r="L82" i="63" s="1"/>
  <c r="L83" i="63" s="1"/>
  <c r="L84" i="63" s="1"/>
  <c r="L85" i="63" s="1"/>
  <c r="L86" i="63" s="1"/>
  <c r="L87" i="63" s="1"/>
  <c r="L88" i="63" s="1"/>
  <c r="L89" i="63" s="1"/>
  <c r="L90" i="63" s="1"/>
  <c r="L13" i="63" s="1"/>
  <c r="L98" i="63"/>
  <c r="L100" i="63" s="1"/>
  <c r="L101" i="63" s="1"/>
  <c r="L102" i="63" s="1"/>
  <c r="L103" i="63" s="1"/>
  <c r="L104" i="63" s="1"/>
  <c r="L105" i="63" s="1"/>
  <c r="L106" i="63" s="1"/>
  <c r="L107" i="63" s="1"/>
  <c r="L108" i="63" s="1"/>
  <c r="L109" i="63" s="1"/>
  <c r="L110" i="63" s="1"/>
  <c r="L111" i="63" s="1"/>
  <c r="L112" i="63" s="1"/>
  <c r="L113" i="63" s="1"/>
  <c r="L114" i="63" s="1"/>
  <c r="L115" i="63" s="1"/>
  <c r="L116" i="63" s="1"/>
  <c r="L117" i="63" s="1"/>
  <c r="L118" i="63" s="1"/>
  <c r="L119" i="63" s="1"/>
  <c r="L120" i="63" s="1"/>
  <c r="L121" i="63" s="1"/>
  <c r="L15" i="63" s="1"/>
  <c r="L32" i="61" l="1"/>
  <c r="L33" i="61" s="1"/>
  <c r="L35" i="61" s="1"/>
  <c r="L36" i="61" s="1"/>
  <c r="L37" i="61" s="1"/>
  <c r="L38" i="61" s="1"/>
  <c r="L39" i="61" s="1"/>
  <c r="L40" i="61" s="1"/>
  <c r="L41" i="61" s="1"/>
  <c r="L42" i="61" s="1"/>
  <c r="L43" i="61" s="1"/>
  <c r="L44" i="61" s="1"/>
  <c r="L45" i="61" s="1"/>
  <c r="L46" i="61" s="1"/>
  <c r="L47" i="61" s="1"/>
  <c r="L48" i="61" s="1"/>
  <c r="L49" i="61" s="1"/>
  <c r="L50" i="61" s="1"/>
  <c r="L51" i="61" s="1"/>
  <c r="L52" i="61" s="1"/>
  <c r="L53" i="61" s="1"/>
  <c r="L54" i="61" s="1"/>
  <c r="L55" i="61" s="1"/>
  <c r="L56" i="61" s="1"/>
  <c r="L57" i="61" s="1"/>
  <c r="L58" i="61" s="1"/>
  <c r="L59" i="61" s="1"/>
  <c r="L60" i="61" s="1"/>
  <c r="L61" i="61" s="1"/>
  <c r="L62" i="61" s="1"/>
  <c r="L63" i="61" s="1"/>
  <c r="L64" i="61" s="1"/>
  <c r="L65" i="61" s="1"/>
  <c r="L66" i="61" s="1"/>
  <c r="L67" i="61" s="1"/>
  <c r="L68" i="61" s="1"/>
  <c r="L69" i="61" s="1"/>
  <c r="L70" i="61" s="1"/>
  <c r="L71" i="61" s="1"/>
  <c r="L72" i="61" s="1"/>
  <c r="L73" i="61" s="1"/>
  <c r="L74" i="61" s="1"/>
  <c r="L75" i="61" s="1"/>
  <c r="L76" i="61" s="1"/>
  <c r="L77" i="61" s="1"/>
  <c r="L78" i="61" s="1"/>
  <c r="L79" i="61" s="1"/>
  <c r="L80" i="61" s="1"/>
  <c r="L81" i="61" s="1"/>
  <c r="L82" i="61" s="1"/>
  <c r="L83" i="61" s="1"/>
  <c r="L84" i="61" s="1"/>
  <c r="L85" i="61" s="1"/>
  <c r="L86" i="61" s="1"/>
  <c r="L87" i="61" s="1"/>
  <c r="L88" i="61" s="1"/>
  <c r="L89" i="61" s="1"/>
  <c r="L90" i="61" s="1"/>
  <c r="L13" i="61" s="1"/>
  <c r="L17" i="61" s="1"/>
  <c r="L19" i="61" s="1"/>
  <c r="L21" i="61" s="1"/>
  <c r="L22" i="61" s="1"/>
  <c r="M11" i="61" s="1"/>
  <c r="M30" i="61" s="1"/>
  <c r="M31" i="61" s="1"/>
  <c r="M97" i="61" s="1"/>
  <c r="L17" i="63"/>
  <c r="L19" i="63" s="1"/>
  <c r="L21" i="63" s="1"/>
  <c r="L22" i="63" s="1"/>
  <c r="M11" i="63" s="1"/>
  <c r="M30" i="63" s="1"/>
  <c r="M96" i="61" l="1"/>
  <c r="M98" i="61" s="1"/>
  <c r="M100" i="61" s="1"/>
  <c r="M101" i="61" s="1"/>
  <c r="M102" i="61" s="1"/>
  <c r="M103" i="61" s="1"/>
  <c r="M104" i="61" s="1"/>
  <c r="M105" i="61" s="1"/>
  <c r="M106" i="61" s="1"/>
  <c r="M107" i="61" s="1"/>
  <c r="M108" i="61" s="1"/>
  <c r="M109" i="61" s="1"/>
  <c r="M110" i="61" s="1"/>
  <c r="M111" i="61" s="1"/>
  <c r="M112" i="61" s="1"/>
  <c r="M113" i="61" s="1"/>
  <c r="M114" i="61" s="1"/>
  <c r="M115" i="61" s="1"/>
  <c r="M116" i="61" s="1"/>
  <c r="M117" i="61" s="1"/>
  <c r="M118" i="61" s="1"/>
  <c r="M119" i="61" s="1"/>
  <c r="M120" i="61" s="1"/>
  <c r="M121" i="61" s="1"/>
  <c r="M15" i="61" s="1"/>
  <c r="M32" i="61"/>
  <c r="M33" i="61" s="1"/>
  <c r="M35" i="61" s="1"/>
  <c r="M36" i="61" s="1"/>
  <c r="M37" i="61" s="1"/>
  <c r="M38" i="61" s="1"/>
  <c r="M39" i="61" s="1"/>
  <c r="M40" i="61" s="1"/>
  <c r="M41" i="61" s="1"/>
  <c r="M42" i="61" s="1"/>
  <c r="M43" i="61" s="1"/>
  <c r="M44" i="61" s="1"/>
  <c r="M45" i="61" s="1"/>
  <c r="M46" i="61" s="1"/>
  <c r="M47" i="61" s="1"/>
  <c r="M48" i="61" s="1"/>
  <c r="M49" i="61" s="1"/>
  <c r="M50" i="61" s="1"/>
  <c r="M51" i="61" s="1"/>
  <c r="M52" i="61" s="1"/>
  <c r="M53" i="61" s="1"/>
  <c r="M54" i="61" s="1"/>
  <c r="M55" i="61" s="1"/>
  <c r="M56" i="61" s="1"/>
  <c r="M57" i="61" s="1"/>
  <c r="M58" i="61" s="1"/>
  <c r="M59" i="61" s="1"/>
  <c r="M60" i="61" s="1"/>
  <c r="M61" i="61" s="1"/>
  <c r="M62" i="61" s="1"/>
  <c r="M63" i="61" s="1"/>
  <c r="M64" i="61" s="1"/>
  <c r="M65" i="61" s="1"/>
  <c r="M66" i="61" s="1"/>
  <c r="M67" i="61" s="1"/>
  <c r="M68" i="61" s="1"/>
  <c r="M69" i="61" s="1"/>
  <c r="M70" i="61" s="1"/>
  <c r="M71" i="61" s="1"/>
  <c r="M72" i="61" s="1"/>
  <c r="M73" i="61" s="1"/>
  <c r="M74" i="61" s="1"/>
  <c r="M75" i="61" s="1"/>
  <c r="M76" i="61" s="1"/>
  <c r="M77" i="61" s="1"/>
  <c r="M78" i="61" s="1"/>
  <c r="M79" i="61" s="1"/>
  <c r="M80" i="61" s="1"/>
  <c r="M81" i="61" s="1"/>
  <c r="M82" i="61" s="1"/>
  <c r="M83" i="61" s="1"/>
  <c r="M84" i="61" s="1"/>
  <c r="M85" i="61" s="1"/>
  <c r="M86" i="61" s="1"/>
  <c r="M87" i="61" s="1"/>
  <c r="M88" i="61" s="1"/>
  <c r="M89" i="61" s="1"/>
  <c r="M90" i="61" s="1"/>
  <c r="M13" i="61" s="1"/>
  <c r="M31" i="63"/>
  <c r="M97" i="63" s="1"/>
  <c r="M96" i="63"/>
  <c r="M17" i="61" l="1"/>
  <c r="M19" i="61" s="1"/>
  <c r="M21" i="61" s="1"/>
  <c r="M22" i="61" s="1"/>
  <c r="N11" i="61" s="1"/>
  <c r="N30" i="61" s="1"/>
  <c r="N31" i="61" s="1"/>
  <c r="N97" i="61" s="1"/>
  <c r="M32" i="63"/>
  <c r="M33" i="63" s="1"/>
  <c r="M35" i="63" s="1"/>
  <c r="M36" i="63" s="1"/>
  <c r="M37" i="63" s="1"/>
  <c r="M38" i="63" s="1"/>
  <c r="M39" i="63" s="1"/>
  <c r="M40" i="63" s="1"/>
  <c r="M41" i="63" s="1"/>
  <c r="M42" i="63" s="1"/>
  <c r="M43" i="63" s="1"/>
  <c r="M44" i="63" s="1"/>
  <c r="M45" i="63" s="1"/>
  <c r="M46" i="63" s="1"/>
  <c r="M47" i="63" s="1"/>
  <c r="M48" i="63" s="1"/>
  <c r="M49" i="63" s="1"/>
  <c r="M50" i="63" s="1"/>
  <c r="M51" i="63" s="1"/>
  <c r="M52" i="63" s="1"/>
  <c r="M53" i="63" s="1"/>
  <c r="M54" i="63" s="1"/>
  <c r="M55" i="63" s="1"/>
  <c r="M56" i="63" s="1"/>
  <c r="M57" i="63" s="1"/>
  <c r="M58" i="63" s="1"/>
  <c r="M59" i="63" s="1"/>
  <c r="M60" i="63" s="1"/>
  <c r="M61" i="63" s="1"/>
  <c r="M62" i="63" s="1"/>
  <c r="M63" i="63" s="1"/>
  <c r="M64" i="63" s="1"/>
  <c r="M65" i="63" s="1"/>
  <c r="M66" i="63" s="1"/>
  <c r="M67" i="63" s="1"/>
  <c r="M68" i="63" s="1"/>
  <c r="M69" i="63" s="1"/>
  <c r="M70" i="63" s="1"/>
  <c r="M71" i="63" s="1"/>
  <c r="M72" i="63" s="1"/>
  <c r="M73" i="63" s="1"/>
  <c r="M74" i="63" s="1"/>
  <c r="M75" i="63" s="1"/>
  <c r="M76" i="63" s="1"/>
  <c r="M77" i="63" s="1"/>
  <c r="M78" i="63" s="1"/>
  <c r="M79" i="63" s="1"/>
  <c r="M80" i="63" s="1"/>
  <c r="M81" i="63" s="1"/>
  <c r="M82" i="63" s="1"/>
  <c r="M83" i="63" s="1"/>
  <c r="M84" i="63" s="1"/>
  <c r="M85" i="63" s="1"/>
  <c r="M86" i="63" s="1"/>
  <c r="M87" i="63" s="1"/>
  <c r="M88" i="63" s="1"/>
  <c r="M89" i="63" s="1"/>
  <c r="M90" i="63" s="1"/>
  <c r="M13" i="63" s="1"/>
  <c r="M98" i="63"/>
  <c r="M100" i="63" s="1"/>
  <c r="M101" i="63" s="1"/>
  <c r="M102" i="63" s="1"/>
  <c r="M103" i="63" s="1"/>
  <c r="M104" i="63" s="1"/>
  <c r="M105" i="63" s="1"/>
  <c r="M106" i="63" s="1"/>
  <c r="M107" i="63" s="1"/>
  <c r="M108" i="63" s="1"/>
  <c r="M109" i="63" s="1"/>
  <c r="M110" i="63" s="1"/>
  <c r="M111" i="63" s="1"/>
  <c r="M112" i="63" s="1"/>
  <c r="M113" i="63" s="1"/>
  <c r="M114" i="63" s="1"/>
  <c r="M115" i="63" s="1"/>
  <c r="M116" i="63" s="1"/>
  <c r="M117" i="63" s="1"/>
  <c r="M118" i="63" s="1"/>
  <c r="M119" i="63" s="1"/>
  <c r="M120" i="63" s="1"/>
  <c r="M121" i="63" s="1"/>
  <c r="M15" i="63" s="1"/>
  <c r="N96" i="61" l="1"/>
  <c r="N98" i="61" s="1"/>
  <c r="N100" i="61" s="1"/>
  <c r="N101" i="61" s="1"/>
  <c r="N102" i="61" s="1"/>
  <c r="N103" i="61" s="1"/>
  <c r="N104" i="61" s="1"/>
  <c r="N105" i="61" s="1"/>
  <c r="N106" i="61" s="1"/>
  <c r="N107" i="61" s="1"/>
  <c r="N108" i="61" s="1"/>
  <c r="N109" i="61" s="1"/>
  <c r="N110" i="61" s="1"/>
  <c r="N111" i="61" s="1"/>
  <c r="N112" i="61" s="1"/>
  <c r="N113" i="61" s="1"/>
  <c r="N114" i="61" s="1"/>
  <c r="N115" i="61" s="1"/>
  <c r="N116" i="61" s="1"/>
  <c r="N117" i="61" s="1"/>
  <c r="N118" i="61" s="1"/>
  <c r="N119" i="61" s="1"/>
  <c r="N120" i="61" s="1"/>
  <c r="N121" i="61" s="1"/>
  <c r="N15" i="61" s="1"/>
  <c r="M17" i="63"/>
  <c r="M19" i="63" s="1"/>
  <c r="M21" i="63" s="1"/>
  <c r="M22" i="63" s="1"/>
  <c r="N11" i="63" s="1"/>
  <c r="N30" i="63" s="1"/>
  <c r="N96" i="63" s="1"/>
  <c r="N32" i="61"/>
  <c r="N33" i="61" s="1"/>
  <c r="N35" i="61" s="1"/>
  <c r="N36" i="61" s="1"/>
  <c r="N37" i="61" s="1"/>
  <c r="N38" i="61" s="1"/>
  <c r="N39" i="61" s="1"/>
  <c r="N40" i="61" s="1"/>
  <c r="N41" i="61" s="1"/>
  <c r="N42" i="61" s="1"/>
  <c r="N43" i="61" s="1"/>
  <c r="N44" i="61" s="1"/>
  <c r="N45" i="61" s="1"/>
  <c r="N46" i="61" s="1"/>
  <c r="N47" i="61" s="1"/>
  <c r="N48" i="61" s="1"/>
  <c r="N49" i="61" s="1"/>
  <c r="N50" i="61" s="1"/>
  <c r="N51" i="61" s="1"/>
  <c r="N52" i="61" s="1"/>
  <c r="N53" i="61" s="1"/>
  <c r="N54" i="61" s="1"/>
  <c r="N55" i="61" s="1"/>
  <c r="N56" i="61" s="1"/>
  <c r="N57" i="61" s="1"/>
  <c r="N58" i="61" s="1"/>
  <c r="N59" i="61" s="1"/>
  <c r="N60" i="61" s="1"/>
  <c r="N61" i="61" s="1"/>
  <c r="N62" i="61" s="1"/>
  <c r="N63" i="61" s="1"/>
  <c r="N64" i="61" s="1"/>
  <c r="N65" i="61" s="1"/>
  <c r="N66" i="61" s="1"/>
  <c r="N67" i="61" s="1"/>
  <c r="N68" i="61" s="1"/>
  <c r="N69" i="61" s="1"/>
  <c r="N70" i="61" s="1"/>
  <c r="N71" i="61" s="1"/>
  <c r="N72" i="61" s="1"/>
  <c r="N73" i="61" s="1"/>
  <c r="N74" i="61" s="1"/>
  <c r="N75" i="61" s="1"/>
  <c r="N76" i="61" s="1"/>
  <c r="N77" i="61" s="1"/>
  <c r="N78" i="61" s="1"/>
  <c r="N79" i="61" s="1"/>
  <c r="N80" i="61" s="1"/>
  <c r="N81" i="61" s="1"/>
  <c r="N82" i="61" s="1"/>
  <c r="N83" i="61" s="1"/>
  <c r="N84" i="61" s="1"/>
  <c r="N85" i="61" s="1"/>
  <c r="N86" i="61" s="1"/>
  <c r="N87" i="61" s="1"/>
  <c r="N88" i="61" s="1"/>
  <c r="N89" i="61" s="1"/>
  <c r="N90" i="61" s="1"/>
  <c r="N13" i="61" s="1"/>
  <c r="N31" i="63" l="1"/>
  <c r="N97" i="63" s="1"/>
  <c r="N98" i="63" s="1"/>
  <c r="N100" i="63" s="1"/>
  <c r="N101" i="63" s="1"/>
  <c r="N102" i="63" s="1"/>
  <c r="N103" i="63" s="1"/>
  <c r="N104" i="63" s="1"/>
  <c r="N105" i="63" s="1"/>
  <c r="N106" i="63" s="1"/>
  <c r="N107" i="63" s="1"/>
  <c r="N108" i="63" s="1"/>
  <c r="N109" i="63" s="1"/>
  <c r="N110" i="63" s="1"/>
  <c r="N111" i="63" s="1"/>
  <c r="N112" i="63" s="1"/>
  <c r="N113" i="63" s="1"/>
  <c r="N114" i="63" s="1"/>
  <c r="N115" i="63" s="1"/>
  <c r="N116" i="63" s="1"/>
  <c r="N117" i="63" s="1"/>
  <c r="N118" i="63" s="1"/>
  <c r="N119" i="63" s="1"/>
  <c r="N120" i="63" s="1"/>
  <c r="N121" i="63" s="1"/>
  <c r="N15" i="63" s="1"/>
  <c r="N17" i="61"/>
  <c r="N19" i="61" s="1"/>
  <c r="N21" i="61" s="1"/>
  <c r="N32" i="63" l="1"/>
  <c r="N33" i="63" s="1"/>
  <c r="N35" i="63" s="1"/>
  <c r="N36" i="63" s="1"/>
  <c r="N37" i="63" s="1"/>
  <c r="N38" i="63" s="1"/>
  <c r="N39" i="63" s="1"/>
  <c r="N40" i="63" s="1"/>
  <c r="N41" i="63" s="1"/>
  <c r="N42" i="63" s="1"/>
  <c r="N43" i="63" s="1"/>
  <c r="N44" i="63" s="1"/>
  <c r="N45" i="63" s="1"/>
  <c r="N46" i="63" s="1"/>
  <c r="N47" i="63" s="1"/>
  <c r="N48" i="63" s="1"/>
  <c r="N49" i="63" s="1"/>
  <c r="N50" i="63" s="1"/>
  <c r="N51" i="63" s="1"/>
  <c r="N52" i="63" s="1"/>
  <c r="N53" i="63" s="1"/>
  <c r="N54" i="63" s="1"/>
  <c r="N55" i="63" s="1"/>
  <c r="N56" i="63" s="1"/>
  <c r="N57" i="63" s="1"/>
  <c r="N58" i="63" s="1"/>
  <c r="N59" i="63" s="1"/>
  <c r="N60" i="63" s="1"/>
  <c r="N61" i="63" s="1"/>
  <c r="N62" i="63" s="1"/>
  <c r="N63" i="63" s="1"/>
  <c r="N64" i="63" s="1"/>
  <c r="N65" i="63" s="1"/>
  <c r="N66" i="63" s="1"/>
  <c r="N67" i="63" s="1"/>
  <c r="N68" i="63" s="1"/>
  <c r="N69" i="63" s="1"/>
  <c r="N70" i="63" s="1"/>
  <c r="N71" i="63" s="1"/>
  <c r="N72" i="63" s="1"/>
  <c r="N73" i="63" s="1"/>
  <c r="N74" i="63" s="1"/>
  <c r="N75" i="63" s="1"/>
  <c r="N76" i="63" s="1"/>
  <c r="N77" i="63" s="1"/>
  <c r="N78" i="63" s="1"/>
  <c r="N79" i="63" s="1"/>
  <c r="N80" i="63" s="1"/>
  <c r="N81" i="63" s="1"/>
  <c r="N82" i="63" s="1"/>
  <c r="N83" i="63" s="1"/>
  <c r="N84" i="63" s="1"/>
  <c r="N85" i="63" s="1"/>
  <c r="N86" i="63" s="1"/>
  <c r="N87" i="63" s="1"/>
  <c r="N88" i="63" s="1"/>
  <c r="N89" i="63" s="1"/>
  <c r="N90" i="63" s="1"/>
  <c r="N13" i="63" s="1"/>
  <c r="N17" i="63" s="1"/>
  <c r="N19" i="63" s="1"/>
  <c r="N21" i="63" s="1"/>
  <c r="N22" i="63" s="1"/>
  <c r="O11" i="63" s="1"/>
  <c r="O30" i="63" s="1"/>
  <c r="N22" i="61"/>
  <c r="O11" i="61" s="1"/>
  <c r="O30" i="61" s="1"/>
  <c r="O31" i="63" l="1"/>
  <c r="O97" i="63" s="1"/>
  <c r="O96" i="63"/>
  <c r="O31" i="61"/>
  <c r="O97" i="61" s="1"/>
  <c r="O96" i="61"/>
  <c r="O98" i="63" l="1"/>
  <c r="O100" i="63" s="1"/>
  <c r="O101" i="63" s="1"/>
  <c r="O102" i="63" s="1"/>
  <c r="O103" i="63" s="1"/>
  <c r="O104" i="63" s="1"/>
  <c r="O105" i="63" s="1"/>
  <c r="O106" i="63" s="1"/>
  <c r="O107" i="63" s="1"/>
  <c r="O108" i="63" s="1"/>
  <c r="O109" i="63" s="1"/>
  <c r="O110" i="63" s="1"/>
  <c r="O111" i="63" s="1"/>
  <c r="O112" i="63" s="1"/>
  <c r="O113" i="63" s="1"/>
  <c r="O114" i="63" s="1"/>
  <c r="O115" i="63" s="1"/>
  <c r="O116" i="63" s="1"/>
  <c r="O117" i="63" s="1"/>
  <c r="O118" i="63" s="1"/>
  <c r="O119" i="63" s="1"/>
  <c r="O120" i="63" s="1"/>
  <c r="O121" i="63" s="1"/>
  <c r="O15" i="63" s="1"/>
  <c r="O32" i="63"/>
  <c r="O33" i="63" s="1"/>
  <c r="O35" i="63" s="1"/>
  <c r="O36" i="63" s="1"/>
  <c r="O37" i="63" s="1"/>
  <c r="O38" i="63" s="1"/>
  <c r="O39" i="63" s="1"/>
  <c r="O40" i="63" s="1"/>
  <c r="O41" i="63" s="1"/>
  <c r="O42" i="63" s="1"/>
  <c r="O43" i="63" s="1"/>
  <c r="O44" i="63" s="1"/>
  <c r="O45" i="63" s="1"/>
  <c r="O46" i="63" s="1"/>
  <c r="O47" i="63" s="1"/>
  <c r="O48" i="63" s="1"/>
  <c r="O49" i="63" s="1"/>
  <c r="O50" i="63" s="1"/>
  <c r="O51" i="63" s="1"/>
  <c r="O52" i="63" s="1"/>
  <c r="O53" i="63" s="1"/>
  <c r="O54" i="63" s="1"/>
  <c r="O55" i="63" s="1"/>
  <c r="O56" i="63" s="1"/>
  <c r="O57" i="63" s="1"/>
  <c r="O58" i="63" s="1"/>
  <c r="O59" i="63" s="1"/>
  <c r="O60" i="63" s="1"/>
  <c r="O61" i="63" s="1"/>
  <c r="O62" i="63" s="1"/>
  <c r="O63" i="63" s="1"/>
  <c r="O64" i="63" s="1"/>
  <c r="O65" i="63" s="1"/>
  <c r="O66" i="63" s="1"/>
  <c r="O67" i="63" s="1"/>
  <c r="O68" i="63" s="1"/>
  <c r="O69" i="63" s="1"/>
  <c r="O70" i="63" s="1"/>
  <c r="O71" i="63" s="1"/>
  <c r="O72" i="63" s="1"/>
  <c r="O73" i="63" s="1"/>
  <c r="O74" i="63" s="1"/>
  <c r="O75" i="63" s="1"/>
  <c r="O76" i="63" s="1"/>
  <c r="O77" i="63" s="1"/>
  <c r="O78" i="63" s="1"/>
  <c r="O79" i="63" s="1"/>
  <c r="O80" i="63" s="1"/>
  <c r="O81" i="63" s="1"/>
  <c r="O82" i="63" s="1"/>
  <c r="O83" i="63" s="1"/>
  <c r="O84" i="63" s="1"/>
  <c r="O85" i="63" s="1"/>
  <c r="O86" i="63" s="1"/>
  <c r="O87" i="63" s="1"/>
  <c r="O88" i="63" s="1"/>
  <c r="O89" i="63" s="1"/>
  <c r="O90" i="63" s="1"/>
  <c r="O13" i="63" s="1"/>
  <c r="O98" i="61"/>
  <c r="O100" i="61" s="1"/>
  <c r="O101" i="61" s="1"/>
  <c r="O102" i="61" s="1"/>
  <c r="O103" i="61" s="1"/>
  <c r="O104" i="61" s="1"/>
  <c r="O105" i="61" s="1"/>
  <c r="O106" i="61" s="1"/>
  <c r="O107" i="61" s="1"/>
  <c r="O108" i="61" s="1"/>
  <c r="O109" i="61" s="1"/>
  <c r="O110" i="61" s="1"/>
  <c r="O111" i="61" s="1"/>
  <c r="O112" i="61" s="1"/>
  <c r="O113" i="61" s="1"/>
  <c r="O114" i="61" s="1"/>
  <c r="O115" i="61" s="1"/>
  <c r="O116" i="61" s="1"/>
  <c r="O117" i="61" s="1"/>
  <c r="O118" i="61" s="1"/>
  <c r="O119" i="61" s="1"/>
  <c r="O120" i="61" s="1"/>
  <c r="O121" i="61" s="1"/>
  <c r="O15" i="61" s="1"/>
  <c r="O32" i="61"/>
  <c r="O33" i="61" s="1"/>
  <c r="O35" i="61" s="1"/>
  <c r="O36" i="61" s="1"/>
  <c r="O37" i="61" s="1"/>
  <c r="O38" i="61" s="1"/>
  <c r="O39" i="61" s="1"/>
  <c r="O40" i="61" s="1"/>
  <c r="O41" i="61" s="1"/>
  <c r="O42" i="61" s="1"/>
  <c r="O43" i="61" s="1"/>
  <c r="O44" i="61" s="1"/>
  <c r="O45" i="61" s="1"/>
  <c r="O46" i="61" s="1"/>
  <c r="O47" i="61" s="1"/>
  <c r="O48" i="61" s="1"/>
  <c r="O49" i="61" s="1"/>
  <c r="O50" i="61" s="1"/>
  <c r="O51" i="61" s="1"/>
  <c r="O52" i="61" s="1"/>
  <c r="O53" i="61" s="1"/>
  <c r="O54" i="61" s="1"/>
  <c r="O55" i="61" s="1"/>
  <c r="O56" i="61" s="1"/>
  <c r="O57" i="61" s="1"/>
  <c r="O58" i="61" s="1"/>
  <c r="O59" i="61" s="1"/>
  <c r="O60" i="61" s="1"/>
  <c r="O61" i="61" s="1"/>
  <c r="O62" i="61" s="1"/>
  <c r="O63" i="61" s="1"/>
  <c r="O64" i="61" s="1"/>
  <c r="O65" i="61" s="1"/>
  <c r="O66" i="61" s="1"/>
  <c r="O67" i="61" s="1"/>
  <c r="O68" i="61" s="1"/>
  <c r="O69" i="61" s="1"/>
  <c r="O70" i="61" s="1"/>
  <c r="O71" i="61" s="1"/>
  <c r="O72" i="61" s="1"/>
  <c r="O73" i="61" s="1"/>
  <c r="O74" i="61" s="1"/>
  <c r="O75" i="61" s="1"/>
  <c r="O76" i="61" s="1"/>
  <c r="O77" i="61" s="1"/>
  <c r="O78" i="61" s="1"/>
  <c r="O79" i="61" s="1"/>
  <c r="O80" i="61" s="1"/>
  <c r="O81" i="61" s="1"/>
  <c r="O82" i="61" s="1"/>
  <c r="O83" i="61" s="1"/>
  <c r="O84" i="61" s="1"/>
  <c r="O85" i="61" s="1"/>
  <c r="O86" i="61" s="1"/>
  <c r="O87" i="61" s="1"/>
  <c r="O88" i="61" s="1"/>
  <c r="O89" i="61" s="1"/>
  <c r="O90" i="61" s="1"/>
  <c r="O13" i="61" s="1"/>
  <c r="O17" i="63" l="1"/>
  <c r="O19" i="63" s="1"/>
  <c r="O21" i="63" s="1"/>
  <c r="O22" i="63" s="1"/>
  <c r="P11" i="63" s="1"/>
  <c r="P30" i="63" s="1"/>
  <c r="P96" i="63" s="1"/>
  <c r="O17" i="61"/>
  <c r="O19" i="61" s="1"/>
  <c r="O21" i="61" s="1"/>
  <c r="O22" i="61" s="1"/>
  <c r="P11" i="61" s="1"/>
  <c r="P30" i="61" s="1"/>
  <c r="P96" i="61" s="1"/>
  <c r="P31" i="63" l="1"/>
  <c r="P97" i="63" s="1"/>
  <c r="P98" i="63" s="1"/>
  <c r="P100" i="63" s="1"/>
  <c r="P101" i="63" s="1"/>
  <c r="P102" i="63" s="1"/>
  <c r="P103" i="63" s="1"/>
  <c r="P104" i="63" s="1"/>
  <c r="P105" i="63" s="1"/>
  <c r="P106" i="63" s="1"/>
  <c r="P107" i="63" s="1"/>
  <c r="P108" i="63" s="1"/>
  <c r="P109" i="63" s="1"/>
  <c r="P110" i="63" s="1"/>
  <c r="P111" i="63" s="1"/>
  <c r="P112" i="63" s="1"/>
  <c r="P113" i="63" s="1"/>
  <c r="P114" i="63" s="1"/>
  <c r="P115" i="63" s="1"/>
  <c r="P116" i="63" s="1"/>
  <c r="P117" i="63" s="1"/>
  <c r="P118" i="63" s="1"/>
  <c r="P119" i="63" s="1"/>
  <c r="P120" i="63" s="1"/>
  <c r="P121" i="63" s="1"/>
  <c r="P15" i="63" s="1"/>
  <c r="P31" i="61"/>
  <c r="P97" i="61" s="1"/>
  <c r="P98" i="61" s="1"/>
  <c r="P100" i="61" s="1"/>
  <c r="P101" i="61" s="1"/>
  <c r="P102" i="61" s="1"/>
  <c r="P103" i="61" s="1"/>
  <c r="P104" i="61" s="1"/>
  <c r="P105" i="61" s="1"/>
  <c r="P106" i="61" s="1"/>
  <c r="P107" i="61" s="1"/>
  <c r="P108" i="61" s="1"/>
  <c r="P109" i="61" s="1"/>
  <c r="P110" i="61" s="1"/>
  <c r="P111" i="61" s="1"/>
  <c r="P112" i="61" s="1"/>
  <c r="P113" i="61" s="1"/>
  <c r="P114" i="61" s="1"/>
  <c r="P115" i="61" s="1"/>
  <c r="P116" i="61" s="1"/>
  <c r="P117" i="61" s="1"/>
  <c r="P118" i="61" s="1"/>
  <c r="P119" i="61" s="1"/>
  <c r="P120" i="61" s="1"/>
  <c r="P121" i="61" s="1"/>
  <c r="P15" i="61" s="1"/>
  <c r="P32" i="63" l="1"/>
  <c r="P33" i="63" s="1"/>
  <c r="P35" i="63" s="1"/>
  <c r="P36" i="63" s="1"/>
  <c r="P37" i="63" s="1"/>
  <c r="P38" i="63" s="1"/>
  <c r="P39" i="63" s="1"/>
  <c r="P40" i="63" s="1"/>
  <c r="P41" i="63" s="1"/>
  <c r="P42" i="63" s="1"/>
  <c r="P43" i="63" s="1"/>
  <c r="P44" i="63" s="1"/>
  <c r="P45" i="63" s="1"/>
  <c r="P46" i="63" s="1"/>
  <c r="P47" i="63" s="1"/>
  <c r="P48" i="63" s="1"/>
  <c r="P49" i="63" s="1"/>
  <c r="P50" i="63" s="1"/>
  <c r="P51" i="63" s="1"/>
  <c r="P52" i="63" s="1"/>
  <c r="P53" i="63" s="1"/>
  <c r="P54" i="63" s="1"/>
  <c r="P55" i="63" s="1"/>
  <c r="P56" i="63" s="1"/>
  <c r="P57" i="63" s="1"/>
  <c r="P58" i="63" s="1"/>
  <c r="P59" i="63" s="1"/>
  <c r="P60" i="63" s="1"/>
  <c r="P61" i="63" s="1"/>
  <c r="P62" i="63" s="1"/>
  <c r="P63" i="63" s="1"/>
  <c r="P64" i="63" s="1"/>
  <c r="P65" i="63" s="1"/>
  <c r="P66" i="63" s="1"/>
  <c r="P67" i="63" s="1"/>
  <c r="P68" i="63" s="1"/>
  <c r="P69" i="63" s="1"/>
  <c r="P70" i="63" s="1"/>
  <c r="P71" i="63" s="1"/>
  <c r="P72" i="63" s="1"/>
  <c r="P73" i="63" s="1"/>
  <c r="P74" i="63" s="1"/>
  <c r="P75" i="63" s="1"/>
  <c r="P76" i="63" s="1"/>
  <c r="P77" i="63" s="1"/>
  <c r="P78" i="63" s="1"/>
  <c r="P79" i="63" s="1"/>
  <c r="P80" i="63" s="1"/>
  <c r="P81" i="63" s="1"/>
  <c r="P82" i="63" s="1"/>
  <c r="P83" i="63" s="1"/>
  <c r="P84" i="63" s="1"/>
  <c r="P85" i="63" s="1"/>
  <c r="P86" i="63" s="1"/>
  <c r="P87" i="63" s="1"/>
  <c r="P88" i="63" s="1"/>
  <c r="P89" i="63" s="1"/>
  <c r="P90" i="63" s="1"/>
  <c r="P13" i="63" s="1"/>
  <c r="P17" i="63" s="1"/>
  <c r="P19" i="63" s="1"/>
  <c r="P21" i="63" s="1"/>
  <c r="P22" i="63" s="1"/>
  <c r="Q11" i="63" s="1"/>
  <c r="Q30" i="63" s="1"/>
  <c r="Q31" i="63" s="1"/>
  <c r="Q97" i="63" s="1"/>
  <c r="P32" i="61"/>
  <c r="P33" i="61" s="1"/>
  <c r="P35" i="61" s="1"/>
  <c r="P36" i="61" s="1"/>
  <c r="P37" i="61" s="1"/>
  <c r="P38" i="61" s="1"/>
  <c r="P39" i="61" s="1"/>
  <c r="P40" i="61" s="1"/>
  <c r="P41" i="61" s="1"/>
  <c r="P42" i="61" s="1"/>
  <c r="P43" i="61" s="1"/>
  <c r="P44" i="61" s="1"/>
  <c r="P45" i="61" s="1"/>
  <c r="P46" i="61" s="1"/>
  <c r="P47" i="61" s="1"/>
  <c r="P48" i="61" s="1"/>
  <c r="P49" i="61" s="1"/>
  <c r="P50" i="61" s="1"/>
  <c r="P51" i="61" s="1"/>
  <c r="P52" i="61" s="1"/>
  <c r="P53" i="61" s="1"/>
  <c r="P54" i="61" s="1"/>
  <c r="P55" i="61" s="1"/>
  <c r="P56" i="61" s="1"/>
  <c r="P57" i="61" s="1"/>
  <c r="P58" i="61" s="1"/>
  <c r="P59" i="61" s="1"/>
  <c r="P60" i="61" s="1"/>
  <c r="P61" i="61" s="1"/>
  <c r="P62" i="61" s="1"/>
  <c r="P63" i="61" s="1"/>
  <c r="P64" i="61" s="1"/>
  <c r="P65" i="61" s="1"/>
  <c r="P66" i="61" s="1"/>
  <c r="P67" i="61" s="1"/>
  <c r="P68" i="61" s="1"/>
  <c r="P69" i="61" s="1"/>
  <c r="P70" i="61" s="1"/>
  <c r="P71" i="61" s="1"/>
  <c r="P72" i="61" s="1"/>
  <c r="P73" i="61" s="1"/>
  <c r="P74" i="61" s="1"/>
  <c r="P75" i="61" s="1"/>
  <c r="P76" i="61" s="1"/>
  <c r="P77" i="61" s="1"/>
  <c r="P78" i="61" s="1"/>
  <c r="P79" i="61" s="1"/>
  <c r="P80" i="61" s="1"/>
  <c r="P81" i="61" s="1"/>
  <c r="P82" i="61" s="1"/>
  <c r="P83" i="61" s="1"/>
  <c r="P84" i="61" s="1"/>
  <c r="P85" i="61" s="1"/>
  <c r="P86" i="61" s="1"/>
  <c r="P87" i="61" s="1"/>
  <c r="P88" i="61" s="1"/>
  <c r="P89" i="61" s="1"/>
  <c r="P90" i="61" s="1"/>
  <c r="P13" i="61" s="1"/>
  <c r="P17" i="61" s="1"/>
  <c r="P19" i="61" s="1"/>
  <c r="P21" i="61" s="1"/>
  <c r="P22" i="61" s="1"/>
  <c r="Q11" i="61" s="1"/>
  <c r="Q30" i="61" s="1"/>
  <c r="Q32" i="63" l="1"/>
  <c r="Q33" i="63" s="1"/>
  <c r="Q35" i="63" s="1"/>
  <c r="Q36" i="63" s="1"/>
  <c r="Q37" i="63" s="1"/>
  <c r="Q38" i="63" s="1"/>
  <c r="Q39" i="63" s="1"/>
  <c r="Q40" i="63" s="1"/>
  <c r="Q41" i="63" s="1"/>
  <c r="Q42" i="63" s="1"/>
  <c r="Q43" i="63" s="1"/>
  <c r="Q44" i="63" s="1"/>
  <c r="Q45" i="63" s="1"/>
  <c r="Q46" i="63" s="1"/>
  <c r="Q47" i="63" s="1"/>
  <c r="Q48" i="63" s="1"/>
  <c r="Q49" i="63" s="1"/>
  <c r="Q50" i="63" s="1"/>
  <c r="Q51" i="63" s="1"/>
  <c r="Q52" i="63" s="1"/>
  <c r="Q53" i="63" s="1"/>
  <c r="Q54" i="63" s="1"/>
  <c r="Q55" i="63" s="1"/>
  <c r="Q56" i="63" s="1"/>
  <c r="Q57" i="63" s="1"/>
  <c r="Q58" i="63" s="1"/>
  <c r="Q59" i="63" s="1"/>
  <c r="Q60" i="63" s="1"/>
  <c r="Q61" i="63" s="1"/>
  <c r="Q62" i="63" s="1"/>
  <c r="Q63" i="63" s="1"/>
  <c r="Q64" i="63" s="1"/>
  <c r="Q65" i="63" s="1"/>
  <c r="Q66" i="63" s="1"/>
  <c r="Q67" i="63" s="1"/>
  <c r="Q68" i="63" s="1"/>
  <c r="Q69" i="63" s="1"/>
  <c r="Q70" i="63" s="1"/>
  <c r="Q71" i="63" s="1"/>
  <c r="Q72" i="63" s="1"/>
  <c r="Q73" i="63" s="1"/>
  <c r="Q74" i="63" s="1"/>
  <c r="Q75" i="63" s="1"/>
  <c r="Q76" i="63" s="1"/>
  <c r="Q77" i="63" s="1"/>
  <c r="Q78" i="63" s="1"/>
  <c r="Q79" i="63" s="1"/>
  <c r="Q80" i="63" s="1"/>
  <c r="Q81" i="63" s="1"/>
  <c r="Q82" i="63" s="1"/>
  <c r="Q83" i="63" s="1"/>
  <c r="Q84" i="63" s="1"/>
  <c r="Q85" i="63" s="1"/>
  <c r="Q86" i="63" s="1"/>
  <c r="Q87" i="63" s="1"/>
  <c r="Q88" i="63" s="1"/>
  <c r="Q89" i="63" s="1"/>
  <c r="Q90" i="63" s="1"/>
  <c r="Q13" i="63" s="1"/>
  <c r="Q96" i="63"/>
  <c r="Q98" i="63" s="1"/>
  <c r="Q100" i="63" s="1"/>
  <c r="Q101" i="63" s="1"/>
  <c r="Q102" i="63" s="1"/>
  <c r="Q103" i="63" s="1"/>
  <c r="Q104" i="63" s="1"/>
  <c r="Q105" i="63" s="1"/>
  <c r="Q106" i="63" s="1"/>
  <c r="Q107" i="63" s="1"/>
  <c r="Q108" i="63" s="1"/>
  <c r="Q109" i="63" s="1"/>
  <c r="Q110" i="63" s="1"/>
  <c r="Q111" i="63" s="1"/>
  <c r="Q112" i="63" s="1"/>
  <c r="Q113" i="63" s="1"/>
  <c r="Q114" i="63" s="1"/>
  <c r="Q115" i="63" s="1"/>
  <c r="Q116" i="63" s="1"/>
  <c r="Q117" i="63" s="1"/>
  <c r="Q118" i="63" s="1"/>
  <c r="Q119" i="63" s="1"/>
  <c r="Q120" i="63" s="1"/>
  <c r="Q121" i="63" s="1"/>
  <c r="Q15" i="63" s="1"/>
  <c r="Q31" i="61"/>
  <c r="Q97" i="61" s="1"/>
  <c r="Q96" i="61"/>
  <c r="Q17" i="63" l="1"/>
  <c r="Q19" i="63" s="1"/>
  <c r="Q21" i="63" s="1"/>
  <c r="Q22" i="63" s="1"/>
  <c r="R11" i="63" s="1"/>
  <c r="R30" i="63" s="1"/>
  <c r="R31" i="63" s="1"/>
  <c r="R97" i="63" s="1"/>
  <c r="Q32" i="61"/>
  <c r="Q33" i="61" s="1"/>
  <c r="Q35" i="61" s="1"/>
  <c r="Q36" i="61" s="1"/>
  <c r="Q37" i="61" s="1"/>
  <c r="Q38" i="61" s="1"/>
  <c r="Q39" i="61" s="1"/>
  <c r="Q40" i="61" s="1"/>
  <c r="Q41" i="61" s="1"/>
  <c r="Q42" i="61" s="1"/>
  <c r="Q43" i="61" s="1"/>
  <c r="Q44" i="61" s="1"/>
  <c r="Q45" i="61" s="1"/>
  <c r="Q46" i="61" s="1"/>
  <c r="Q47" i="61" s="1"/>
  <c r="Q48" i="61" s="1"/>
  <c r="Q49" i="61" s="1"/>
  <c r="Q50" i="61" s="1"/>
  <c r="Q51" i="61" s="1"/>
  <c r="Q52" i="61" s="1"/>
  <c r="Q53" i="61" s="1"/>
  <c r="Q54" i="61" s="1"/>
  <c r="Q55" i="61" s="1"/>
  <c r="Q56" i="61" s="1"/>
  <c r="Q57" i="61" s="1"/>
  <c r="Q58" i="61" s="1"/>
  <c r="Q59" i="61" s="1"/>
  <c r="Q60" i="61" s="1"/>
  <c r="Q61" i="61" s="1"/>
  <c r="Q62" i="61" s="1"/>
  <c r="Q63" i="61" s="1"/>
  <c r="Q64" i="61" s="1"/>
  <c r="Q65" i="61" s="1"/>
  <c r="Q66" i="61" s="1"/>
  <c r="Q67" i="61" s="1"/>
  <c r="Q68" i="61" s="1"/>
  <c r="Q69" i="61" s="1"/>
  <c r="Q70" i="61" s="1"/>
  <c r="Q71" i="61" s="1"/>
  <c r="Q72" i="61" s="1"/>
  <c r="Q73" i="61" s="1"/>
  <c r="Q74" i="61" s="1"/>
  <c r="Q75" i="61" s="1"/>
  <c r="Q76" i="61" s="1"/>
  <c r="Q77" i="61" s="1"/>
  <c r="Q78" i="61" s="1"/>
  <c r="Q79" i="61" s="1"/>
  <c r="Q80" i="61" s="1"/>
  <c r="Q81" i="61" s="1"/>
  <c r="Q82" i="61" s="1"/>
  <c r="Q83" i="61" s="1"/>
  <c r="Q84" i="61" s="1"/>
  <c r="Q85" i="61" s="1"/>
  <c r="Q86" i="61" s="1"/>
  <c r="Q87" i="61" s="1"/>
  <c r="Q88" i="61" s="1"/>
  <c r="Q89" i="61" s="1"/>
  <c r="Q90" i="61" s="1"/>
  <c r="Q13" i="61" s="1"/>
  <c r="Q98" i="61"/>
  <c r="Q100" i="61" s="1"/>
  <c r="Q101" i="61" s="1"/>
  <c r="Q102" i="61" s="1"/>
  <c r="Q103" i="61" s="1"/>
  <c r="Q104" i="61" s="1"/>
  <c r="Q105" i="61" s="1"/>
  <c r="Q106" i="61" s="1"/>
  <c r="Q107" i="61" s="1"/>
  <c r="Q108" i="61" s="1"/>
  <c r="Q109" i="61" s="1"/>
  <c r="Q110" i="61" s="1"/>
  <c r="Q111" i="61" s="1"/>
  <c r="Q112" i="61" s="1"/>
  <c r="Q113" i="61" s="1"/>
  <c r="Q114" i="61" s="1"/>
  <c r="Q115" i="61" s="1"/>
  <c r="Q116" i="61" s="1"/>
  <c r="Q117" i="61" s="1"/>
  <c r="Q118" i="61" s="1"/>
  <c r="Q119" i="61" s="1"/>
  <c r="Q120" i="61" s="1"/>
  <c r="Q121" i="61" s="1"/>
  <c r="Q15" i="61" s="1"/>
  <c r="R32" i="63" l="1"/>
  <c r="R33" i="63" s="1"/>
  <c r="R35" i="63" s="1"/>
  <c r="R36" i="63" s="1"/>
  <c r="R37" i="63" s="1"/>
  <c r="R38" i="63" s="1"/>
  <c r="R39" i="63" s="1"/>
  <c r="R40" i="63" s="1"/>
  <c r="R41" i="63" s="1"/>
  <c r="R42" i="63" s="1"/>
  <c r="R43" i="63" s="1"/>
  <c r="R44" i="63" s="1"/>
  <c r="R45" i="63" s="1"/>
  <c r="R46" i="63" s="1"/>
  <c r="R47" i="63" s="1"/>
  <c r="R48" i="63" s="1"/>
  <c r="R49" i="63" s="1"/>
  <c r="R50" i="63" s="1"/>
  <c r="R51" i="63" s="1"/>
  <c r="R52" i="63" s="1"/>
  <c r="R53" i="63" s="1"/>
  <c r="R54" i="63" s="1"/>
  <c r="R55" i="63" s="1"/>
  <c r="R56" i="63" s="1"/>
  <c r="R57" i="63" s="1"/>
  <c r="R58" i="63" s="1"/>
  <c r="R59" i="63" s="1"/>
  <c r="R60" i="63" s="1"/>
  <c r="R61" i="63" s="1"/>
  <c r="R62" i="63" s="1"/>
  <c r="R63" i="63" s="1"/>
  <c r="R64" i="63" s="1"/>
  <c r="R65" i="63" s="1"/>
  <c r="R66" i="63" s="1"/>
  <c r="R67" i="63" s="1"/>
  <c r="R68" i="63" s="1"/>
  <c r="R69" i="63" s="1"/>
  <c r="R70" i="63" s="1"/>
  <c r="R71" i="63" s="1"/>
  <c r="R72" i="63" s="1"/>
  <c r="R73" i="63" s="1"/>
  <c r="R74" i="63" s="1"/>
  <c r="R75" i="63" s="1"/>
  <c r="R76" i="63" s="1"/>
  <c r="R77" i="63" s="1"/>
  <c r="R78" i="63" s="1"/>
  <c r="R79" i="63" s="1"/>
  <c r="R80" i="63" s="1"/>
  <c r="R81" i="63" s="1"/>
  <c r="R82" i="63" s="1"/>
  <c r="R83" i="63" s="1"/>
  <c r="R84" i="63" s="1"/>
  <c r="R85" i="63" s="1"/>
  <c r="R86" i="63" s="1"/>
  <c r="R87" i="63" s="1"/>
  <c r="R88" i="63" s="1"/>
  <c r="R89" i="63" s="1"/>
  <c r="R90" i="63" s="1"/>
  <c r="R13" i="63" s="1"/>
  <c r="R96" i="63"/>
  <c r="R98" i="63" s="1"/>
  <c r="R100" i="63" s="1"/>
  <c r="R101" i="63" s="1"/>
  <c r="R102" i="63" s="1"/>
  <c r="R103" i="63" s="1"/>
  <c r="R104" i="63" s="1"/>
  <c r="R105" i="63" s="1"/>
  <c r="R106" i="63" s="1"/>
  <c r="R107" i="63" s="1"/>
  <c r="R108" i="63" s="1"/>
  <c r="R109" i="63" s="1"/>
  <c r="R110" i="63" s="1"/>
  <c r="R111" i="63" s="1"/>
  <c r="R112" i="63" s="1"/>
  <c r="R113" i="63" s="1"/>
  <c r="R114" i="63" s="1"/>
  <c r="R115" i="63" s="1"/>
  <c r="R116" i="63" s="1"/>
  <c r="R117" i="63" s="1"/>
  <c r="R118" i="63" s="1"/>
  <c r="R119" i="63" s="1"/>
  <c r="R120" i="63" s="1"/>
  <c r="R121" i="63" s="1"/>
  <c r="R15" i="63" s="1"/>
  <c r="Q17" i="61"/>
  <c r="Q19" i="61" s="1"/>
  <c r="Q21" i="61" s="1"/>
  <c r="Q22" i="61" s="1"/>
  <c r="R11" i="61" s="1"/>
  <c r="R30" i="61" s="1"/>
  <c r="R31" i="61" s="1"/>
  <c r="R97" i="61" s="1"/>
  <c r="R17" i="63" l="1"/>
  <c r="R19" i="63" s="1"/>
  <c r="R21" i="63" s="1"/>
  <c r="R22" i="63" s="1"/>
  <c r="S11" i="63" s="1"/>
  <c r="R32" i="61"/>
  <c r="R33" i="61" s="1"/>
  <c r="R35" i="61" s="1"/>
  <c r="R36" i="61" s="1"/>
  <c r="R37" i="61" s="1"/>
  <c r="R38" i="61" s="1"/>
  <c r="R39" i="61" s="1"/>
  <c r="R40" i="61" s="1"/>
  <c r="R41" i="61" s="1"/>
  <c r="R42" i="61" s="1"/>
  <c r="R43" i="61" s="1"/>
  <c r="R44" i="61" s="1"/>
  <c r="R45" i="61" s="1"/>
  <c r="R46" i="61" s="1"/>
  <c r="R47" i="61" s="1"/>
  <c r="R48" i="61" s="1"/>
  <c r="R49" i="61" s="1"/>
  <c r="R50" i="61" s="1"/>
  <c r="R51" i="61" s="1"/>
  <c r="R52" i="61" s="1"/>
  <c r="R53" i="61" s="1"/>
  <c r="R54" i="61" s="1"/>
  <c r="R55" i="61" s="1"/>
  <c r="R56" i="61" s="1"/>
  <c r="R57" i="61" s="1"/>
  <c r="R58" i="61" s="1"/>
  <c r="R59" i="61" s="1"/>
  <c r="R60" i="61" s="1"/>
  <c r="R61" i="61" s="1"/>
  <c r="R62" i="61" s="1"/>
  <c r="R63" i="61" s="1"/>
  <c r="R64" i="61" s="1"/>
  <c r="R65" i="61" s="1"/>
  <c r="R66" i="61" s="1"/>
  <c r="R67" i="61" s="1"/>
  <c r="R68" i="61" s="1"/>
  <c r="R69" i="61" s="1"/>
  <c r="R70" i="61" s="1"/>
  <c r="R71" i="61" s="1"/>
  <c r="R72" i="61" s="1"/>
  <c r="R73" i="61" s="1"/>
  <c r="R74" i="61" s="1"/>
  <c r="R75" i="61" s="1"/>
  <c r="R76" i="61" s="1"/>
  <c r="R77" i="61" s="1"/>
  <c r="R78" i="61" s="1"/>
  <c r="R79" i="61" s="1"/>
  <c r="R80" i="61" s="1"/>
  <c r="R81" i="61" s="1"/>
  <c r="R82" i="61" s="1"/>
  <c r="R83" i="61" s="1"/>
  <c r="R84" i="61" s="1"/>
  <c r="R85" i="61" s="1"/>
  <c r="R86" i="61" s="1"/>
  <c r="R87" i="61" s="1"/>
  <c r="R88" i="61" s="1"/>
  <c r="R89" i="61" s="1"/>
  <c r="R90" i="61" s="1"/>
  <c r="R13" i="61" s="1"/>
  <c r="R96" i="61"/>
  <c r="R98" i="61" s="1"/>
  <c r="R100" i="61" s="1"/>
  <c r="R101" i="61" s="1"/>
  <c r="R102" i="61" s="1"/>
  <c r="R103" i="61" s="1"/>
  <c r="R104" i="61" s="1"/>
  <c r="R105" i="61" s="1"/>
  <c r="R106" i="61" s="1"/>
  <c r="R107" i="61" s="1"/>
  <c r="R108" i="61" s="1"/>
  <c r="R109" i="61" s="1"/>
  <c r="R110" i="61" s="1"/>
  <c r="R111" i="61" s="1"/>
  <c r="R112" i="61" s="1"/>
  <c r="R113" i="61" s="1"/>
  <c r="R114" i="61" s="1"/>
  <c r="R115" i="61" s="1"/>
  <c r="R116" i="61" s="1"/>
  <c r="R117" i="61" s="1"/>
  <c r="R118" i="61" s="1"/>
  <c r="R119" i="61" s="1"/>
  <c r="R120" i="61" s="1"/>
  <c r="R121" i="61" s="1"/>
  <c r="R15" i="61" s="1"/>
  <c r="R17" i="61" l="1"/>
  <c r="R19" i="61" s="1"/>
  <c r="R21" i="61" s="1"/>
  <c r="R22" i="61" s="1"/>
  <c r="S11" i="61" s="1"/>
  <c r="S30" i="61" s="1"/>
  <c r="S31" i="61" s="1"/>
  <c r="S97" i="61" s="1"/>
  <c r="S30" i="63"/>
  <c r="S96" i="61" l="1"/>
  <c r="S98" i="61" s="1"/>
  <c r="S100" i="61" s="1"/>
  <c r="S101" i="61" s="1"/>
  <c r="S102" i="61" s="1"/>
  <c r="S103" i="61" s="1"/>
  <c r="S104" i="61" s="1"/>
  <c r="S105" i="61" s="1"/>
  <c r="S106" i="61" s="1"/>
  <c r="S107" i="61" s="1"/>
  <c r="S108" i="61" s="1"/>
  <c r="S109" i="61" s="1"/>
  <c r="S110" i="61" s="1"/>
  <c r="S111" i="61" s="1"/>
  <c r="S112" i="61" s="1"/>
  <c r="S113" i="61" s="1"/>
  <c r="S114" i="61" s="1"/>
  <c r="S115" i="61" s="1"/>
  <c r="S116" i="61" s="1"/>
  <c r="S117" i="61" s="1"/>
  <c r="S118" i="61" s="1"/>
  <c r="S119" i="61" s="1"/>
  <c r="S120" i="61" s="1"/>
  <c r="S121" i="61" s="1"/>
  <c r="S15" i="61" s="1"/>
  <c r="S32" i="61"/>
  <c r="S33" i="61" s="1"/>
  <c r="S35" i="61" s="1"/>
  <c r="S36" i="61" s="1"/>
  <c r="S37" i="61" s="1"/>
  <c r="S38" i="61" s="1"/>
  <c r="S39" i="61" s="1"/>
  <c r="S40" i="61" s="1"/>
  <c r="S41" i="61" s="1"/>
  <c r="S42" i="61" s="1"/>
  <c r="S43" i="61" s="1"/>
  <c r="S44" i="61" s="1"/>
  <c r="S45" i="61" s="1"/>
  <c r="S46" i="61" s="1"/>
  <c r="S47" i="61" s="1"/>
  <c r="S48" i="61" s="1"/>
  <c r="S49" i="61" s="1"/>
  <c r="S50" i="61" s="1"/>
  <c r="S51" i="61" s="1"/>
  <c r="S52" i="61" s="1"/>
  <c r="S53" i="61" s="1"/>
  <c r="S54" i="61" s="1"/>
  <c r="S55" i="61" s="1"/>
  <c r="S56" i="61" s="1"/>
  <c r="S57" i="61" s="1"/>
  <c r="S58" i="61" s="1"/>
  <c r="S59" i="61" s="1"/>
  <c r="S60" i="61" s="1"/>
  <c r="S61" i="61" s="1"/>
  <c r="S62" i="61" s="1"/>
  <c r="S63" i="61" s="1"/>
  <c r="S64" i="61" s="1"/>
  <c r="S65" i="61" s="1"/>
  <c r="S66" i="61" s="1"/>
  <c r="S67" i="61" s="1"/>
  <c r="S68" i="61" s="1"/>
  <c r="S69" i="61" s="1"/>
  <c r="S70" i="61" s="1"/>
  <c r="S71" i="61" s="1"/>
  <c r="S72" i="61" s="1"/>
  <c r="S73" i="61" s="1"/>
  <c r="S74" i="61" s="1"/>
  <c r="S75" i="61" s="1"/>
  <c r="S76" i="61" s="1"/>
  <c r="S77" i="61" s="1"/>
  <c r="S78" i="61" s="1"/>
  <c r="S79" i="61" s="1"/>
  <c r="S80" i="61" s="1"/>
  <c r="S81" i="61" s="1"/>
  <c r="S82" i="61" s="1"/>
  <c r="S83" i="61" s="1"/>
  <c r="S84" i="61" s="1"/>
  <c r="S85" i="61" s="1"/>
  <c r="S86" i="61" s="1"/>
  <c r="S87" i="61" s="1"/>
  <c r="S88" i="61" s="1"/>
  <c r="S89" i="61" s="1"/>
  <c r="S90" i="61" s="1"/>
  <c r="S13" i="61" s="1"/>
  <c r="S31" i="63"/>
  <c r="S97" i="63" s="1"/>
  <c r="S96" i="63"/>
  <c r="S17" i="61" l="1"/>
  <c r="S19" i="61" s="1"/>
  <c r="S21" i="61" s="1"/>
  <c r="S32" i="63"/>
  <c r="S33" i="63" s="1"/>
  <c r="S35" i="63" s="1"/>
  <c r="S36" i="63" s="1"/>
  <c r="S37" i="63" s="1"/>
  <c r="S38" i="63" s="1"/>
  <c r="S39" i="63" s="1"/>
  <c r="S40" i="63" s="1"/>
  <c r="S41" i="63" s="1"/>
  <c r="S42" i="63" s="1"/>
  <c r="S43" i="63" s="1"/>
  <c r="S44" i="63" s="1"/>
  <c r="S45" i="63" s="1"/>
  <c r="S46" i="63" s="1"/>
  <c r="S47" i="63" s="1"/>
  <c r="S48" i="63" s="1"/>
  <c r="S49" i="63" s="1"/>
  <c r="S50" i="63" s="1"/>
  <c r="S51" i="63" s="1"/>
  <c r="S52" i="63" s="1"/>
  <c r="S53" i="63" s="1"/>
  <c r="S54" i="63" s="1"/>
  <c r="S55" i="63" s="1"/>
  <c r="S56" i="63" s="1"/>
  <c r="S57" i="63" s="1"/>
  <c r="S58" i="63" s="1"/>
  <c r="S59" i="63" s="1"/>
  <c r="S60" i="63" s="1"/>
  <c r="S61" i="63" s="1"/>
  <c r="S62" i="63" s="1"/>
  <c r="S63" i="63" s="1"/>
  <c r="S64" i="63" s="1"/>
  <c r="S65" i="63" s="1"/>
  <c r="S66" i="63" s="1"/>
  <c r="S67" i="63" s="1"/>
  <c r="S68" i="63" s="1"/>
  <c r="S69" i="63" s="1"/>
  <c r="S70" i="63" s="1"/>
  <c r="S71" i="63" s="1"/>
  <c r="S72" i="63" s="1"/>
  <c r="S73" i="63" s="1"/>
  <c r="S74" i="63" s="1"/>
  <c r="S75" i="63" s="1"/>
  <c r="S76" i="63" s="1"/>
  <c r="S77" i="63" s="1"/>
  <c r="S78" i="63" s="1"/>
  <c r="S79" i="63" s="1"/>
  <c r="S80" i="63" s="1"/>
  <c r="S81" i="63" s="1"/>
  <c r="S82" i="63" s="1"/>
  <c r="S83" i="63" s="1"/>
  <c r="S84" i="63" s="1"/>
  <c r="S85" i="63" s="1"/>
  <c r="S86" i="63" s="1"/>
  <c r="S87" i="63" s="1"/>
  <c r="S88" i="63" s="1"/>
  <c r="S89" i="63" s="1"/>
  <c r="S90" i="63" s="1"/>
  <c r="S13" i="63" s="1"/>
  <c r="S98" i="63"/>
  <c r="S100" i="63" s="1"/>
  <c r="S101" i="63" s="1"/>
  <c r="S102" i="63" s="1"/>
  <c r="S103" i="63" s="1"/>
  <c r="S104" i="63" s="1"/>
  <c r="S105" i="63" s="1"/>
  <c r="S106" i="63" s="1"/>
  <c r="S107" i="63" s="1"/>
  <c r="S108" i="63" s="1"/>
  <c r="S109" i="63" s="1"/>
  <c r="S110" i="63" s="1"/>
  <c r="S111" i="63" s="1"/>
  <c r="S112" i="63" s="1"/>
  <c r="S113" i="63" s="1"/>
  <c r="S114" i="63" s="1"/>
  <c r="S115" i="63" s="1"/>
  <c r="S116" i="63" s="1"/>
  <c r="S117" i="63" s="1"/>
  <c r="S118" i="63" s="1"/>
  <c r="S119" i="63" s="1"/>
  <c r="S120" i="63" s="1"/>
  <c r="S121" i="63" s="1"/>
  <c r="S15" i="63" s="1"/>
  <c r="S22" i="61" l="1"/>
  <c r="T11" i="61" s="1"/>
  <c r="T30" i="61" s="1"/>
  <c r="S17" i="63"/>
  <c r="S19" i="63" s="1"/>
  <c r="S21" i="63" s="1"/>
  <c r="S22" i="63" s="1"/>
  <c r="T11" i="63" s="1"/>
  <c r="T30" i="63" l="1"/>
  <c r="T31" i="61"/>
  <c r="T97" i="61" s="1"/>
  <c r="T96" i="61"/>
  <c r="T98" i="61" l="1"/>
  <c r="T100" i="61" s="1"/>
  <c r="T101" i="61" s="1"/>
  <c r="T102" i="61" s="1"/>
  <c r="T103" i="61" s="1"/>
  <c r="T104" i="61" s="1"/>
  <c r="T105" i="61" s="1"/>
  <c r="T106" i="61" s="1"/>
  <c r="T107" i="61" s="1"/>
  <c r="T108" i="61" s="1"/>
  <c r="T109" i="61" s="1"/>
  <c r="T110" i="61" s="1"/>
  <c r="T111" i="61" s="1"/>
  <c r="T112" i="61" s="1"/>
  <c r="T113" i="61" s="1"/>
  <c r="T114" i="61" s="1"/>
  <c r="T115" i="61" s="1"/>
  <c r="T116" i="61" s="1"/>
  <c r="T117" i="61" s="1"/>
  <c r="T118" i="61" s="1"/>
  <c r="T119" i="61" s="1"/>
  <c r="T120" i="61" s="1"/>
  <c r="T121" i="61" s="1"/>
  <c r="T15" i="61" s="1"/>
  <c r="T32" i="61"/>
  <c r="T33" i="61" s="1"/>
  <c r="T35" i="61" s="1"/>
  <c r="T36" i="61" s="1"/>
  <c r="T37" i="61" s="1"/>
  <c r="T38" i="61" s="1"/>
  <c r="T39" i="61" s="1"/>
  <c r="T40" i="61" s="1"/>
  <c r="T41" i="61" s="1"/>
  <c r="T42" i="61" s="1"/>
  <c r="T43" i="61" s="1"/>
  <c r="T44" i="61" s="1"/>
  <c r="T45" i="61" s="1"/>
  <c r="T46" i="61" s="1"/>
  <c r="T47" i="61" s="1"/>
  <c r="T48" i="61" s="1"/>
  <c r="T49" i="61" s="1"/>
  <c r="T50" i="61" s="1"/>
  <c r="T51" i="61" s="1"/>
  <c r="T52" i="61" s="1"/>
  <c r="T53" i="61" s="1"/>
  <c r="T54" i="61" s="1"/>
  <c r="T55" i="61" s="1"/>
  <c r="T56" i="61" s="1"/>
  <c r="T57" i="61" s="1"/>
  <c r="T58" i="61" s="1"/>
  <c r="T59" i="61" s="1"/>
  <c r="T60" i="61" s="1"/>
  <c r="T61" i="61" s="1"/>
  <c r="T62" i="61" s="1"/>
  <c r="T63" i="61" s="1"/>
  <c r="T64" i="61" s="1"/>
  <c r="T65" i="61" s="1"/>
  <c r="T66" i="61" s="1"/>
  <c r="T67" i="61" s="1"/>
  <c r="T68" i="61" s="1"/>
  <c r="T69" i="61" s="1"/>
  <c r="T70" i="61" s="1"/>
  <c r="T71" i="61" s="1"/>
  <c r="T72" i="61" s="1"/>
  <c r="T73" i="61" s="1"/>
  <c r="T74" i="61" s="1"/>
  <c r="T75" i="61" s="1"/>
  <c r="T76" i="61" s="1"/>
  <c r="T77" i="61" s="1"/>
  <c r="T78" i="61" s="1"/>
  <c r="T79" i="61" s="1"/>
  <c r="T80" i="61" s="1"/>
  <c r="T81" i="61" s="1"/>
  <c r="T82" i="61" s="1"/>
  <c r="T83" i="61" s="1"/>
  <c r="T84" i="61" s="1"/>
  <c r="T85" i="61" s="1"/>
  <c r="T86" i="61" s="1"/>
  <c r="T87" i="61" s="1"/>
  <c r="T88" i="61" s="1"/>
  <c r="T89" i="61" s="1"/>
  <c r="T90" i="61" s="1"/>
  <c r="T13" i="61" s="1"/>
  <c r="T96" i="63"/>
  <c r="T31" i="63"/>
  <c r="T97" i="63" s="1"/>
  <c r="T17" i="61" l="1"/>
  <c r="T19" i="61" s="1"/>
  <c r="T21" i="61" s="1"/>
  <c r="T22" i="61" s="1"/>
  <c r="U11" i="61" s="1"/>
  <c r="T32" i="63"/>
  <c r="T33" i="63" s="1"/>
  <c r="T35" i="63" s="1"/>
  <c r="T36" i="63" s="1"/>
  <c r="T37" i="63" s="1"/>
  <c r="T38" i="63" s="1"/>
  <c r="T39" i="63" s="1"/>
  <c r="T40" i="63" s="1"/>
  <c r="T41" i="63" s="1"/>
  <c r="T42" i="63" s="1"/>
  <c r="T43" i="63" s="1"/>
  <c r="T44" i="63" s="1"/>
  <c r="T45" i="63" s="1"/>
  <c r="T46" i="63" s="1"/>
  <c r="T47" i="63" s="1"/>
  <c r="T48" i="63" s="1"/>
  <c r="T49" i="63" s="1"/>
  <c r="T50" i="63" s="1"/>
  <c r="T51" i="63" s="1"/>
  <c r="T52" i="63" s="1"/>
  <c r="T53" i="63" s="1"/>
  <c r="T54" i="63" s="1"/>
  <c r="T55" i="63" s="1"/>
  <c r="T56" i="63" s="1"/>
  <c r="T57" i="63" s="1"/>
  <c r="T58" i="63" s="1"/>
  <c r="T59" i="63" s="1"/>
  <c r="T60" i="63" s="1"/>
  <c r="T61" i="63" s="1"/>
  <c r="T62" i="63" s="1"/>
  <c r="T63" i="63" s="1"/>
  <c r="T64" i="63" s="1"/>
  <c r="T65" i="63" s="1"/>
  <c r="T66" i="63" s="1"/>
  <c r="T67" i="63" s="1"/>
  <c r="T68" i="63" s="1"/>
  <c r="T69" i="63" s="1"/>
  <c r="T70" i="63" s="1"/>
  <c r="T71" i="63" s="1"/>
  <c r="T72" i="63" s="1"/>
  <c r="T73" i="63" s="1"/>
  <c r="T74" i="63" s="1"/>
  <c r="T75" i="63" s="1"/>
  <c r="T76" i="63" s="1"/>
  <c r="T77" i="63" s="1"/>
  <c r="T78" i="63" s="1"/>
  <c r="T79" i="63" s="1"/>
  <c r="T80" i="63" s="1"/>
  <c r="T81" i="63" s="1"/>
  <c r="T82" i="63" s="1"/>
  <c r="T83" i="63" s="1"/>
  <c r="T84" i="63" s="1"/>
  <c r="T85" i="63" s="1"/>
  <c r="T86" i="63" s="1"/>
  <c r="T87" i="63" s="1"/>
  <c r="T88" i="63" s="1"/>
  <c r="T89" i="63" s="1"/>
  <c r="T90" i="63" s="1"/>
  <c r="T13" i="63" s="1"/>
  <c r="T98" i="63"/>
  <c r="T100" i="63" s="1"/>
  <c r="T101" i="63" s="1"/>
  <c r="T102" i="63" s="1"/>
  <c r="T103" i="63" s="1"/>
  <c r="T104" i="63" s="1"/>
  <c r="T105" i="63" s="1"/>
  <c r="T106" i="63" s="1"/>
  <c r="T107" i="63" s="1"/>
  <c r="T108" i="63" s="1"/>
  <c r="T109" i="63" s="1"/>
  <c r="T110" i="63" s="1"/>
  <c r="T111" i="63" s="1"/>
  <c r="T112" i="63" s="1"/>
  <c r="T113" i="63" s="1"/>
  <c r="T114" i="63" s="1"/>
  <c r="T115" i="63" s="1"/>
  <c r="T116" i="63" s="1"/>
  <c r="T117" i="63" s="1"/>
  <c r="T118" i="63" s="1"/>
  <c r="T119" i="63" s="1"/>
  <c r="T120" i="63" s="1"/>
  <c r="T121" i="63" s="1"/>
  <c r="T15" i="63" s="1"/>
  <c r="T17" i="63" l="1"/>
  <c r="T19" i="63" s="1"/>
  <c r="T21" i="63" s="1"/>
  <c r="T22" i="63" s="1"/>
  <c r="U11" i="63" s="1"/>
  <c r="U30" i="61" l="1"/>
  <c r="U31" i="61" l="1"/>
  <c r="U97" i="61" s="1"/>
  <c r="U96" i="61"/>
  <c r="U30" i="63"/>
  <c r="U32" i="61" l="1"/>
  <c r="U33" i="61" s="1"/>
  <c r="U35" i="61" s="1"/>
  <c r="U36" i="61" s="1"/>
  <c r="U37" i="61" s="1"/>
  <c r="U38" i="61" s="1"/>
  <c r="U39" i="61" s="1"/>
  <c r="U40" i="61" s="1"/>
  <c r="U41" i="61" s="1"/>
  <c r="U42" i="61" s="1"/>
  <c r="U43" i="61" s="1"/>
  <c r="U44" i="61" s="1"/>
  <c r="U45" i="61" s="1"/>
  <c r="U46" i="61" s="1"/>
  <c r="U47" i="61" s="1"/>
  <c r="U48" i="61" s="1"/>
  <c r="U49" i="61" s="1"/>
  <c r="U50" i="61" s="1"/>
  <c r="U51" i="61" s="1"/>
  <c r="U52" i="61" s="1"/>
  <c r="U53" i="61" s="1"/>
  <c r="U54" i="61" s="1"/>
  <c r="U55" i="61" s="1"/>
  <c r="U56" i="61" s="1"/>
  <c r="U57" i="61" s="1"/>
  <c r="U58" i="61" s="1"/>
  <c r="U59" i="61" s="1"/>
  <c r="U60" i="61" s="1"/>
  <c r="U61" i="61" s="1"/>
  <c r="U62" i="61" s="1"/>
  <c r="U63" i="61" s="1"/>
  <c r="U64" i="61" s="1"/>
  <c r="U65" i="61" s="1"/>
  <c r="U66" i="61" s="1"/>
  <c r="U67" i="61" s="1"/>
  <c r="U68" i="61" s="1"/>
  <c r="U69" i="61" s="1"/>
  <c r="U70" i="61" s="1"/>
  <c r="U71" i="61" s="1"/>
  <c r="U72" i="61" s="1"/>
  <c r="U73" i="61" s="1"/>
  <c r="U74" i="61" s="1"/>
  <c r="U75" i="61" s="1"/>
  <c r="U76" i="61" s="1"/>
  <c r="U77" i="61" s="1"/>
  <c r="U78" i="61" s="1"/>
  <c r="U79" i="61" s="1"/>
  <c r="U80" i="61" s="1"/>
  <c r="U81" i="61" s="1"/>
  <c r="U82" i="61" s="1"/>
  <c r="U83" i="61" s="1"/>
  <c r="U84" i="61" s="1"/>
  <c r="U85" i="61" s="1"/>
  <c r="U86" i="61" s="1"/>
  <c r="U87" i="61" s="1"/>
  <c r="U88" i="61" s="1"/>
  <c r="U89" i="61" s="1"/>
  <c r="U90" i="61" s="1"/>
  <c r="U13" i="61" s="1"/>
  <c r="U98" i="61"/>
  <c r="U100" i="61" s="1"/>
  <c r="U101" i="61" s="1"/>
  <c r="U102" i="61" s="1"/>
  <c r="U103" i="61" s="1"/>
  <c r="U104" i="61" s="1"/>
  <c r="U105" i="61" s="1"/>
  <c r="U106" i="61" s="1"/>
  <c r="U107" i="61" s="1"/>
  <c r="U108" i="61" s="1"/>
  <c r="U109" i="61" s="1"/>
  <c r="U110" i="61" s="1"/>
  <c r="U111" i="61" s="1"/>
  <c r="U112" i="61" s="1"/>
  <c r="U113" i="61" s="1"/>
  <c r="U114" i="61" s="1"/>
  <c r="U115" i="61" s="1"/>
  <c r="U116" i="61" s="1"/>
  <c r="U117" i="61" s="1"/>
  <c r="U118" i="61" s="1"/>
  <c r="U119" i="61" s="1"/>
  <c r="U120" i="61" s="1"/>
  <c r="U121" i="61" s="1"/>
  <c r="U15" i="61" s="1"/>
  <c r="U31" i="63"/>
  <c r="U97" i="63" s="1"/>
  <c r="U96" i="63"/>
  <c r="U98" i="63" l="1"/>
  <c r="U100" i="63" s="1"/>
  <c r="U101" i="63" s="1"/>
  <c r="U102" i="63" s="1"/>
  <c r="U103" i="63" s="1"/>
  <c r="U104" i="63" s="1"/>
  <c r="U105" i="63" s="1"/>
  <c r="U106" i="63" s="1"/>
  <c r="U107" i="63" s="1"/>
  <c r="U108" i="63" s="1"/>
  <c r="U109" i="63" s="1"/>
  <c r="U110" i="63" s="1"/>
  <c r="U111" i="63" s="1"/>
  <c r="U112" i="63" s="1"/>
  <c r="U113" i="63" s="1"/>
  <c r="U114" i="63" s="1"/>
  <c r="U115" i="63" s="1"/>
  <c r="U116" i="63" s="1"/>
  <c r="U117" i="63" s="1"/>
  <c r="U118" i="63" s="1"/>
  <c r="U119" i="63" s="1"/>
  <c r="U120" i="63" s="1"/>
  <c r="U121" i="63" s="1"/>
  <c r="U15" i="63" s="1"/>
  <c r="U32" i="63"/>
  <c r="U33" i="63" s="1"/>
  <c r="U35" i="63" s="1"/>
  <c r="U36" i="63" s="1"/>
  <c r="U37" i="63" s="1"/>
  <c r="U38" i="63" s="1"/>
  <c r="U39" i="63" s="1"/>
  <c r="U40" i="63" s="1"/>
  <c r="U41" i="63" s="1"/>
  <c r="U42" i="63" s="1"/>
  <c r="U43" i="63" s="1"/>
  <c r="U44" i="63" s="1"/>
  <c r="U45" i="63" s="1"/>
  <c r="U46" i="63" s="1"/>
  <c r="U47" i="63" s="1"/>
  <c r="U48" i="63" s="1"/>
  <c r="U49" i="63" s="1"/>
  <c r="U50" i="63" s="1"/>
  <c r="U51" i="63" s="1"/>
  <c r="U52" i="63" s="1"/>
  <c r="U53" i="63" s="1"/>
  <c r="U54" i="63" s="1"/>
  <c r="U55" i="63" s="1"/>
  <c r="U56" i="63" s="1"/>
  <c r="U57" i="63" s="1"/>
  <c r="U58" i="63" s="1"/>
  <c r="U59" i="63" s="1"/>
  <c r="U60" i="63" s="1"/>
  <c r="U61" i="63" s="1"/>
  <c r="U62" i="63" s="1"/>
  <c r="U63" i="63" s="1"/>
  <c r="U64" i="63" s="1"/>
  <c r="U65" i="63" s="1"/>
  <c r="U66" i="63" s="1"/>
  <c r="U67" i="63" s="1"/>
  <c r="U68" i="63" s="1"/>
  <c r="U69" i="63" s="1"/>
  <c r="U70" i="63" s="1"/>
  <c r="U71" i="63" s="1"/>
  <c r="U72" i="63" s="1"/>
  <c r="U73" i="63" s="1"/>
  <c r="U74" i="63" s="1"/>
  <c r="U75" i="63" s="1"/>
  <c r="U76" i="63" s="1"/>
  <c r="U77" i="63" s="1"/>
  <c r="U78" i="63" s="1"/>
  <c r="U79" i="63" s="1"/>
  <c r="U80" i="63" s="1"/>
  <c r="U81" i="63" s="1"/>
  <c r="U82" i="63" s="1"/>
  <c r="U83" i="63" s="1"/>
  <c r="U84" i="63" s="1"/>
  <c r="U85" i="63" s="1"/>
  <c r="U86" i="63" s="1"/>
  <c r="U87" i="63" s="1"/>
  <c r="U88" i="63" s="1"/>
  <c r="U89" i="63" s="1"/>
  <c r="U90" i="63" s="1"/>
  <c r="U13" i="63" s="1"/>
  <c r="U17" i="61"/>
  <c r="B24" i="3" s="1"/>
  <c r="U17" i="63" l="1"/>
  <c r="U19" i="61"/>
  <c r="U21" i="61" s="1"/>
  <c r="U22" i="61" s="1"/>
  <c r="U19" i="63" l="1"/>
  <c r="U21" i="63" s="1"/>
  <c r="U22" i="63" s="1"/>
  <c r="B25" i="3" l="1"/>
  <c r="F23" i="3" s="1"/>
  <c r="A28" i="3" l="1"/>
  <c r="B2" i="64" s="1"/>
  <c r="A27" i="3"/>
  <c r="B2" i="62" s="1"/>
  <c r="G23" i="3"/>
  <c r="I23" i="3" l="1"/>
  <c r="H23" i="3"/>
  <c r="B27" i="62"/>
  <c r="C29" i="62" s="1"/>
  <c r="C30" i="62" s="1"/>
  <c r="C4" i="62"/>
  <c r="C5" i="62" s="1"/>
  <c r="C11" i="62" s="1"/>
  <c r="B27" i="64"/>
  <c r="C29" i="64" s="1"/>
  <c r="C30" i="64" s="1"/>
  <c r="C4" i="64"/>
  <c r="C5" i="64" s="1"/>
  <c r="C11" i="64" s="1"/>
  <c r="C31" i="64" l="1"/>
  <c r="C97" i="64" s="1"/>
  <c r="C96" i="64"/>
  <c r="C96" i="62"/>
  <c r="C31" i="62"/>
  <c r="C97" i="62" s="1"/>
  <c r="C98" i="62" l="1"/>
  <c r="C100" i="62" s="1"/>
  <c r="C101" i="62" s="1"/>
  <c r="C102" i="62" s="1"/>
  <c r="C103" i="62" s="1"/>
  <c r="C104" i="62" s="1"/>
  <c r="C105" i="62" s="1"/>
  <c r="C106" i="62" s="1"/>
  <c r="C107" i="62" s="1"/>
  <c r="C108" i="62" s="1"/>
  <c r="C109" i="62" s="1"/>
  <c r="C110" i="62" s="1"/>
  <c r="C111" i="62" s="1"/>
  <c r="C112" i="62" s="1"/>
  <c r="C113" i="62" s="1"/>
  <c r="C114" i="62" s="1"/>
  <c r="C115" i="62" s="1"/>
  <c r="C116" i="62" s="1"/>
  <c r="C117" i="62" s="1"/>
  <c r="C118" i="62" s="1"/>
  <c r="C119" i="62" s="1"/>
  <c r="C120" i="62" s="1"/>
  <c r="C121" i="62" s="1"/>
  <c r="C15" i="62" s="1"/>
  <c r="C32" i="64"/>
  <c r="C33" i="64" s="1"/>
  <c r="C35" i="64" s="1"/>
  <c r="C36" i="64" s="1"/>
  <c r="C37" i="64" s="1"/>
  <c r="C38" i="64" s="1"/>
  <c r="C39" i="64" s="1"/>
  <c r="C40" i="64" s="1"/>
  <c r="C41" i="64" s="1"/>
  <c r="C42" i="64" s="1"/>
  <c r="C43" i="64" s="1"/>
  <c r="C44" i="64" s="1"/>
  <c r="C45" i="64" s="1"/>
  <c r="C46" i="64" s="1"/>
  <c r="C47" i="64" s="1"/>
  <c r="C48" i="64" s="1"/>
  <c r="C49" i="64" s="1"/>
  <c r="C50" i="64" s="1"/>
  <c r="C51" i="64" s="1"/>
  <c r="C52" i="64" s="1"/>
  <c r="C53" i="64" s="1"/>
  <c r="C54" i="64" s="1"/>
  <c r="C55" i="64" s="1"/>
  <c r="C56" i="64" s="1"/>
  <c r="C57" i="64" s="1"/>
  <c r="C58" i="64" s="1"/>
  <c r="C59" i="64" s="1"/>
  <c r="C60" i="64" s="1"/>
  <c r="C61" i="64" s="1"/>
  <c r="C62" i="64" s="1"/>
  <c r="C63" i="64" s="1"/>
  <c r="C64" i="64" s="1"/>
  <c r="C65" i="64" s="1"/>
  <c r="C66" i="64" s="1"/>
  <c r="C67" i="64" s="1"/>
  <c r="C68" i="64" s="1"/>
  <c r="C69" i="64" s="1"/>
  <c r="C70" i="64" s="1"/>
  <c r="C71" i="64" s="1"/>
  <c r="C72" i="64" s="1"/>
  <c r="C73" i="64" s="1"/>
  <c r="C74" i="64" s="1"/>
  <c r="C75" i="64" s="1"/>
  <c r="C76" i="64" s="1"/>
  <c r="C77" i="64" s="1"/>
  <c r="C78" i="64" s="1"/>
  <c r="C79" i="64" s="1"/>
  <c r="C80" i="64" s="1"/>
  <c r="C81" i="64" s="1"/>
  <c r="C82" i="64" s="1"/>
  <c r="C83" i="64" s="1"/>
  <c r="C84" i="64" s="1"/>
  <c r="C85" i="64" s="1"/>
  <c r="C86" i="64" s="1"/>
  <c r="C87" i="64" s="1"/>
  <c r="C88" i="64" s="1"/>
  <c r="C89" i="64" s="1"/>
  <c r="C90" i="64" s="1"/>
  <c r="C13" i="64" s="1"/>
  <c r="C32" i="62"/>
  <c r="C33" i="62" s="1"/>
  <c r="C35" i="62" s="1"/>
  <c r="C36" i="62" s="1"/>
  <c r="C37" i="62" s="1"/>
  <c r="C38" i="62" s="1"/>
  <c r="C39" i="62" s="1"/>
  <c r="C40" i="62" s="1"/>
  <c r="C41" i="62" s="1"/>
  <c r="C42" i="62" s="1"/>
  <c r="C43" i="62" s="1"/>
  <c r="C44" i="62" s="1"/>
  <c r="C45" i="62" s="1"/>
  <c r="C46" i="62" s="1"/>
  <c r="C47" i="62" s="1"/>
  <c r="C48" i="62" s="1"/>
  <c r="C49" i="62" s="1"/>
  <c r="C50" i="62" s="1"/>
  <c r="C51" i="62" s="1"/>
  <c r="C52" i="62" s="1"/>
  <c r="C53" i="62" s="1"/>
  <c r="C54" i="62" s="1"/>
  <c r="C55" i="62" s="1"/>
  <c r="C56" i="62" s="1"/>
  <c r="C57" i="62" s="1"/>
  <c r="C58" i="62" s="1"/>
  <c r="C59" i="62" s="1"/>
  <c r="C60" i="62" s="1"/>
  <c r="C61" i="62" s="1"/>
  <c r="C62" i="62" s="1"/>
  <c r="C63" i="62" s="1"/>
  <c r="C64" i="62" s="1"/>
  <c r="C65" i="62" s="1"/>
  <c r="C66" i="62" s="1"/>
  <c r="C67" i="62" s="1"/>
  <c r="C68" i="62" s="1"/>
  <c r="C69" i="62" s="1"/>
  <c r="C70" i="62" s="1"/>
  <c r="C71" i="62" s="1"/>
  <c r="C72" i="62" s="1"/>
  <c r="C73" i="62" s="1"/>
  <c r="C74" i="62" s="1"/>
  <c r="C75" i="62" s="1"/>
  <c r="C76" i="62" s="1"/>
  <c r="C77" i="62" s="1"/>
  <c r="C78" i="62" s="1"/>
  <c r="C79" i="62" s="1"/>
  <c r="C80" i="62" s="1"/>
  <c r="C81" i="62" s="1"/>
  <c r="C82" i="62" s="1"/>
  <c r="C83" i="62" s="1"/>
  <c r="C84" i="62" s="1"/>
  <c r="C85" i="62" s="1"/>
  <c r="C86" i="62" s="1"/>
  <c r="C87" i="62" s="1"/>
  <c r="C88" i="62" s="1"/>
  <c r="C89" i="62" s="1"/>
  <c r="C90" i="62" s="1"/>
  <c r="C13" i="62" s="1"/>
  <c r="C98" i="64"/>
  <c r="C100" i="64" s="1"/>
  <c r="C101" i="64" s="1"/>
  <c r="C102" i="64" s="1"/>
  <c r="C103" i="64" s="1"/>
  <c r="C104" i="64" s="1"/>
  <c r="C105" i="64" s="1"/>
  <c r="C106" i="64" s="1"/>
  <c r="C107" i="64" s="1"/>
  <c r="C108" i="64" s="1"/>
  <c r="C109" i="64" s="1"/>
  <c r="C110" i="64" s="1"/>
  <c r="C111" i="64" s="1"/>
  <c r="C112" i="64" s="1"/>
  <c r="C113" i="64" s="1"/>
  <c r="C114" i="64" s="1"/>
  <c r="C115" i="64" s="1"/>
  <c r="C116" i="64" s="1"/>
  <c r="C117" i="64" s="1"/>
  <c r="C118" i="64" s="1"/>
  <c r="C119" i="64" s="1"/>
  <c r="C120" i="64" s="1"/>
  <c r="C121" i="64" s="1"/>
  <c r="C15" i="64" s="1"/>
  <c r="C17" i="62" l="1"/>
  <c r="C19" i="62" s="1"/>
  <c r="C21" i="62" s="1"/>
  <c r="C22" i="62" s="1"/>
  <c r="D11" i="62" s="1"/>
  <c r="D30" i="62" s="1"/>
  <c r="D31" i="62" s="1"/>
  <c r="D97" i="62" s="1"/>
  <c r="C17" i="64"/>
  <c r="C19" i="64" s="1"/>
  <c r="C21" i="64" s="1"/>
  <c r="C22" i="64" s="1"/>
  <c r="D11" i="64" s="1"/>
  <c r="D30" i="64" s="1"/>
  <c r="D96" i="64" s="1"/>
  <c r="D32" i="62" l="1"/>
  <c r="D33" i="62" s="1"/>
  <c r="D35" i="62" s="1"/>
  <c r="D36" i="62" s="1"/>
  <c r="D37" i="62" s="1"/>
  <c r="D38" i="62" s="1"/>
  <c r="D39" i="62" s="1"/>
  <c r="D40" i="62" s="1"/>
  <c r="D41" i="62" s="1"/>
  <c r="D42" i="62" s="1"/>
  <c r="D43" i="62" s="1"/>
  <c r="D44" i="62" s="1"/>
  <c r="D45" i="62" s="1"/>
  <c r="D46" i="62" s="1"/>
  <c r="D47" i="62" s="1"/>
  <c r="D48" i="62" s="1"/>
  <c r="D49" i="62" s="1"/>
  <c r="D50" i="62" s="1"/>
  <c r="D51" i="62" s="1"/>
  <c r="D52" i="62" s="1"/>
  <c r="D53" i="62" s="1"/>
  <c r="D54" i="62" s="1"/>
  <c r="D55" i="62" s="1"/>
  <c r="D56" i="62" s="1"/>
  <c r="D57" i="62" s="1"/>
  <c r="D58" i="62" s="1"/>
  <c r="D59" i="62" s="1"/>
  <c r="D60" i="62" s="1"/>
  <c r="D61" i="62" s="1"/>
  <c r="D62" i="62" s="1"/>
  <c r="D63" i="62" s="1"/>
  <c r="D64" i="62" s="1"/>
  <c r="D65" i="62" s="1"/>
  <c r="D66" i="62" s="1"/>
  <c r="D67" i="62" s="1"/>
  <c r="D68" i="62" s="1"/>
  <c r="D69" i="62" s="1"/>
  <c r="D70" i="62" s="1"/>
  <c r="D71" i="62" s="1"/>
  <c r="D72" i="62" s="1"/>
  <c r="D73" i="62" s="1"/>
  <c r="D74" i="62" s="1"/>
  <c r="D75" i="62" s="1"/>
  <c r="D76" i="62" s="1"/>
  <c r="D77" i="62" s="1"/>
  <c r="D78" i="62" s="1"/>
  <c r="D79" i="62" s="1"/>
  <c r="D80" i="62" s="1"/>
  <c r="D81" i="62" s="1"/>
  <c r="D82" i="62" s="1"/>
  <c r="D83" i="62" s="1"/>
  <c r="D84" i="62" s="1"/>
  <c r="D85" i="62" s="1"/>
  <c r="D86" i="62" s="1"/>
  <c r="D87" i="62" s="1"/>
  <c r="D88" i="62" s="1"/>
  <c r="D89" i="62" s="1"/>
  <c r="D90" i="62" s="1"/>
  <c r="D13" i="62" s="1"/>
  <c r="D96" i="62"/>
  <c r="D98" i="62" s="1"/>
  <c r="D100" i="62" s="1"/>
  <c r="D101" i="62" s="1"/>
  <c r="D102" i="62" s="1"/>
  <c r="D103" i="62" s="1"/>
  <c r="D104" i="62" s="1"/>
  <c r="D105" i="62" s="1"/>
  <c r="D106" i="62" s="1"/>
  <c r="D107" i="62" s="1"/>
  <c r="D108" i="62" s="1"/>
  <c r="D109" i="62" s="1"/>
  <c r="D110" i="62" s="1"/>
  <c r="D111" i="62" s="1"/>
  <c r="D112" i="62" s="1"/>
  <c r="D113" i="62" s="1"/>
  <c r="D114" i="62" s="1"/>
  <c r="D115" i="62" s="1"/>
  <c r="D116" i="62" s="1"/>
  <c r="D117" i="62" s="1"/>
  <c r="D118" i="62" s="1"/>
  <c r="D119" i="62" s="1"/>
  <c r="D120" i="62" s="1"/>
  <c r="D121" i="62" s="1"/>
  <c r="D15" i="62" s="1"/>
  <c r="D31" i="64"/>
  <c r="D97" i="64" s="1"/>
  <c r="D98" i="64" s="1"/>
  <c r="D100" i="64" s="1"/>
  <c r="D101" i="64" s="1"/>
  <c r="D102" i="64" s="1"/>
  <c r="D103" i="64" s="1"/>
  <c r="D104" i="64" s="1"/>
  <c r="D105" i="64" s="1"/>
  <c r="D106" i="64" s="1"/>
  <c r="D107" i="64" s="1"/>
  <c r="D108" i="64" s="1"/>
  <c r="D109" i="64" s="1"/>
  <c r="D110" i="64" s="1"/>
  <c r="D111" i="64" s="1"/>
  <c r="D112" i="64" s="1"/>
  <c r="D113" i="64" s="1"/>
  <c r="D114" i="64" s="1"/>
  <c r="D115" i="64" s="1"/>
  <c r="D116" i="64" s="1"/>
  <c r="D117" i="64" s="1"/>
  <c r="D118" i="64" s="1"/>
  <c r="D119" i="64" s="1"/>
  <c r="D120" i="64" s="1"/>
  <c r="D121" i="64" s="1"/>
  <c r="D15" i="64" s="1"/>
  <c r="D17" i="62" l="1"/>
  <c r="D19" i="62" s="1"/>
  <c r="D21" i="62" s="1"/>
  <c r="D22" i="62" s="1"/>
  <c r="E11" i="62" s="1"/>
  <c r="E30" i="62" s="1"/>
  <c r="D32" i="64"/>
  <c r="D33" i="64" s="1"/>
  <c r="D35" i="64" s="1"/>
  <c r="D36" i="64" s="1"/>
  <c r="D37" i="64" s="1"/>
  <c r="D38" i="64" s="1"/>
  <c r="D39" i="64" s="1"/>
  <c r="D40" i="64" s="1"/>
  <c r="D41" i="64" s="1"/>
  <c r="D42" i="64" s="1"/>
  <c r="D43" i="64" s="1"/>
  <c r="D44" i="64" s="1"/>
  <c r="D45" i="64" s="1"/>
  <c r="D46" i="64" s="1"/>
  <c r="D47" i="64" s="1"/>
  <c r="D48" i="64" s="1"/>
  <c r="D49" i="64" s="1"/>
  <c r="D50" i="64" s="1"/>
  <c r="D51" i="64" s="1"/>
  <c r="D52" i="64" s="1"/>
  <c r="D53" i="64" s="1"/>
  <c r="D54" i="64" s="1"/>
  <c r="D55" i="64" s="1"/>
  <c r="D56" i="64" s="1"/>
  <c r="D57" i="64" s="1"/>
  <c r="D58" i="64" s="1"/>
  <c r="D59" i="64" s="1"/>
  <c r="D60" i="64" s="1"/>
  <c r="D61" i="64" s="1"/>
  <c r="D62" i="64" s="1"/>
  <c r="D63" i="64" s="1"/>
  <c r="D64" i="64" s="1"/>
  <c r="D65" i="64" s="1"/>
  <c r="D66" i="64" s="1"/>
  <c r="D67" i="64" s="1"/>
  <c r="D68" i="64" s="1"/>
  <c r="D69" i="64" s="1"/>
  <c r="D70" i="64" s="1"/>
  <c r="D71" i="64" s="1"/>
  <c r="D72" i="64" s="1"/>
  <c r="D73" i="64" s="1"/>
  <c r="D74" i="64" s="1"/>
  <c r="D75" i="64" s="1"/>
  <c r="D76" i="64" s="1"/>
  <c r="D77" i="64" s="1"/>
  <c r="D78" i="64" s="1"/>
  <c r="D79" i="64" s="1"/>
  <c r="D80" i="64" s="1"/>
  <c r="D81" i="64" s="1"/>
  <c r="D82" i="64" s="1"/>
  <c r="D83" i="64" s="1"/>
  <c r="D84" i="64" s="1"/>
  <c r="D85" i="64" s="1"/>
  <c r="D86" i="64" s="1"/>
  <c r="D87" i="64" s="1"/>
  <c r="D88" i="64" s="1"/>
  <c r="D89" i="64" s="1"/>
  <c r="D90" i="64" s="1"/>
  <c r="D13" i="64" s="1"/>
  <c r="D17" i="64" s="1"/>
  <c r="D19" i="64" s="1"/>
  <c r="D21" i="64" s="1"/>
  <c r="D22" i="64" s="1"/>
  <c r="E11" i="64" s="1"/>
  <c r="E30" i="64" s="1"/>
  <c r="E96" i="64" s="1"/>
  <c r="E31" i="64" l="1"/>
  <c r="E97" i="64" s="1"/>
  <c r="E98" i="64" s="1"/>
  <c r="E100" i="64" s="1"/>
  <c r="E101" i="64" s="1"/>
  <c r="E102" i="64" s="1"/>
  <c r="E103" i="64" s="1"/>
  <c r="E104" i="64" s="1"/>
  <c r="E105" i="64" s="1"/>
  <c r="E106" i="64" s="1"/>
  <c r="E107" i="64" s="1"/>
  <c r="E108" i="64" s="1"/>
  <c r="E109" i="64" s="1"/>
  <c r="E110" i="64" s="1"/>
  <c r="E111" i="64" s="1"/>
  <c r="E112" i="64" s="1"/>
  <c r="E113" i="64" s="1"/>
  <c r="E114" i="64" s="1"/>
  <c r="E115" i="64" s="1"/>
  <c r="E116" i="64" s="1"/>
  <c r="E117" i="64" s="1"/>
  <c r="E118" i="64" s="1"/>
  <c r="E119" i="64" s="1"/>
  <c r="E120" i="64" s="1"/>
  <c r="E121" i="64" s="1"/>
  <c r="E15" i="64" s="1"/>
  <c r="E96" i="62"/>
  <c r="E31" i="62"/>
  <c r="E97" i="62" s="1"/>
  <c r="E32" i="64" l="1"/>
  <c r="E33" i="64" s="1"/>
  <c r="E35" i="64" s="1"/>
  <c r="E36" i="64" s="1"/>
  <c r="E37" i="64" s="1"/>
  <c r="E38" i="64" s="1"/>
  <c r="E39" i="64" s="1"/>
  <c r="E40" i="64" s="1"/>
  <c r="E41" i="64" s="1"/>
  <c r="E42" i="64" s="1"/>
  <c r="E43" i="64" s="1"/>
  <c r="E44" i="64" s="1"/>
  <c r="E45" i="64" s="1"/>
  <c r="E46" i="64" s="1"/>
  <c r="E47" i="64" s="1"/>
  <c r="E48" i="64" s="1"/>
  <c r="E49" i="64" s="1"/>
  <c r="E50" i="64" s="1"/>
  <c r="E51" i="64" s="1"/>
  <c r="E52" i="64" s="1"/>
  <c r="E53" i="64" s="1"/>
  <c r="E54" i="64" s="1"/>
  <c r="E55" i="64" s="1"/>
  <c r="E56" i="64" s="1"/>
  <c r="E57" i="64" s="1"/>
  <c r="E58" i="64" s="1"/>
  <c r="E59" i="64" s="1"/>
  <c r="E60" i="64" s="1"/>
  <c r="E61" i="64" s="1"/>
  <c r="E62" i="64" s="1"/>
  <c r="E63" i="64" s="1"/>
  <c r="E64" i="64" s="1"/>
  <c r="E65" i="64" s="1"/>
  <c r="E66" i="64" s="1"/>
  <c r="E67" i="64" s="1"/>
  <c r="E68" i="64" s="1"/>
  <c r="E69" i="64" s="1"/>
  <c r="E70" i="64" s="1"/>
  <c r="E71" i="64" s="1"/>
  <c r="E72" i="64" s="1"/>
  <c r="E73" i="64" s="1"/>
  <c r="E74" i="64" s="1"/>
  <c r="E75" i="64" s="1"/>
  <c r="E76" i="64" s="1"/>
  <c r="E77" i="64" s="1"/>
  <c r="E78" i="64" s="1"/>
  <c r="E79" i="64" s="1"/>
  <c r="E80" i="64" s="1"/>
  <c r="E81" i="64" s="1"/>
  <c r="E82" i="64" s="1"/>
  <c r="E83" i="64" s="1"/>
  <c r="E84" i="64" s="1"/>
  <c r="E85" i="64" s="1"/>
  <c r="E86" i="64" s="1"/>
  <c r="E87" i="64" s="1"/>
  <c r="E88" i="64" s="1"/>
  <c r="E89" i="64" s="1"/>
  <c r="E90" i="64" s="1"/>
  <c r="E13" i="64" s="1"/>
  <c r="E17" i="64" s="1"/>
  <c r="E19" i="64" s="1"/>
  <c r="E21" i="64" s="1"/>
  <c r="E22" i="64" s="1"/>
  <c r="F11" i="64" s="1"/>
  <c r="F30" i="64" s="1"/>
  <c r="F96" i="64" s="1"/>
  <c r="E98" i="62"/>
  <c r="E100" i="62" s="1"/>
  <c r="E101" i="62" s="1"/>
  <c r="E102" i="62" s="1"/>
  <c r="E103" i="62" s="1"/>
  <c r="E104" i="62" s="1"/>
  <c r="E105" i="62" s="1"/>
  <c r="E106" i="62" s="1"/>
  <c r="E107" i="62" s="1"/>
  <c r="E108" i="62" s="1"/>
  <c r="E109" i="62" s="1"/>
  <c r="E110" i="62" s="1"/>
  <c r="E111" i="62" s="1"/>
  <c r="E112" i="62" s="1"/>
  <c r="E113" i="62" s="1"/>
  <c r="E114" i="62" s="1"/>
  <c r="E115" i="62" s="1"/>
  <c r="E116" i="62" s="1"/>
  <c r="E117" i="62" s="1"/>
  <c r="E118" i="62" s="1"/>
  <c r="E119" i="62" s="1"/>
  <c r="E120" i="62" s="1"/>
  <c r="E121" i="62" s="1"/>
  <c r="E15" i="62" s="1"/>
  <c r="E32" i="62"/>
  <c r="E33" i="62" s="1"/>
  <c r="E35" i="62" s="1"/>
  <c r="E36" i="62" s="1"/>
  <c r="E37" i="62" s="1"/>
  <c r="E38" i="62" s="1"/>
  <c r="E39" i="62" s="1"/>
  <c r="E40" i="62" s="1"/>
  <c r="E41" i="62" s="1"/>
  <c r="E42" i="62" s="1"/>
  <c r="E43" i="62" s="1"/>
  <c r="E44" i="62" s="1"/>
  <c r="E45" i="62" s="1"/>
  <c r="E46" i="62" s="1"/>
  <c r="E47" i="62" s="1"/>
  <c r="E48" i="62" s="1"/>
  <c r="E49" i="62" s="1"/>
  <c r="E50" i="62" s="1"/>
  <c r="E51" i="62" s="1"/>
  <c r="E52" i="62" s="1"/>
  <c r="E53" i="62" s="1"/>
  <c r="E54" i="62" s="1"/>
  <c r="E55" i="62" s="1"/>
  <c r="E56" i="62" s="1"/>
  <c r="E57" i="62" s="1"/>
  <c r="E58" i="62" s="1"/>
  <c r="E59" i="62" s="1"/>
  <c r="E60" i="62" s="1"/>
  <c r="E61" i="62" s="1"/>
  <c r="E62" i="62" s="1"/>
  <c r="E63" i="62" s="1"/>
  <c r="E64" i="62" s="1"/>
  <c r="E65" i="62" s="1"/>
  <c r="E66" i="62" s="1"/>
  <c r="E67" i="62" s="1"/>
  <c r="E68" i="62" s="1"/>
  <c r="E69" i="62" s="1"/>
  <c r="E70" i="62" s="1"/>
  <c r="E71" i="62" s="1"/>
  <c r="E72" i="62" s="1"/>
  <c r="E73" i="62" s="1"/>
  <c r="E74" i="62" s="1"/>
  <c r="E75" i="62" s="1"/>
  <c r="E76" i="62" s="1"/>
  <c r="E77" i="62" s="1"/>
  <c r="E78" i="62" s="1"/>
  <c r="E79" i="62" s="1"/>
  <c r="E80" i="62" s="1"/>
  <c r="E81" i="62" s="1"/>
  <c r="E82" i="62" s="1"/>
  <c r="E83" i="62" s="1"/>
  <c r="E84" i="62" s="1"/>
  <c r="E85" i="62" s="1"/>
  <c r="E86" i="62" s="1"/>
  <c r="E87" i="62" s="1"/>
  <c r="E88" i="62" s="1"/>
  <c r="E89" i="62" s="1"/>
  <c r="E90" i="62" s="1"/>
  <c r="E13" i="62" s="1"/>
  <c r="F31" i="64" l="1"/>
  <c r="F97" i="64" s="1"/>
  <c r="F98" i="64" s="1"/>
  <c r="F100" i="64" s="1"/>
  <c r="F101" i="64" s="1"/>
  <c r="F102" i="64" s="1"/>
  <c r="F103" i="64" s="1"/>
  <c r="F104" i="64" s="1"/>
  <c r="F105" i="64" s="1"/>
  <c r="F106" i="64" s="1"/>
  <c r="F107" i="64" s="1"/>
  <c r="F108" i="64" s="1"/>
  <c r="F109" i="64" s="1"/>
  <c r="F110" i="64" s="1"/>
  <c r="F111" i="64" s="1"/>
  <c r="F112" i="64" s="1"/>
  <c r="F113" i="64" s="1"/>
  <c r="F114" i="64" s="1"/>
  <c r="F115" i="64" s="1"/>
  <c r="F116" i="64" s="1"/>
  <c r="F117" i="64" s="1"/>
  <c r="F118" i="64" s="1"/>
  <c r="F119" i="64" s="1"/>
  <c r="F120" i="64" s="1"/>
  <c r="F121" i="64" s="1"/>
  <c r="F15" i="64" s="1"/>
  <c r="E17" i="62"/>
  <c r="E19" i="62" s="1"/>
  <c r="E21" i="62" s="1"/>
  <c r="F32" i="64" l="1"/>
  <c r="F33" i="64" s="1"/>
  <c r="F35" i="64" s="1"/>
  <c r="F36" i="64" s="1"/>
  <c r="F37" i="64" s="1"/>
  <c r="F38" i="64" s="1"/>
  <c r="F39" i="64" s="1"/>
  <c r="F40" i="64" s="1"/>
  <c r="F41" i="64" s="1"/>
  <c r="F42" i="64" s="1"/>
  <c r="F43" i="64" s="1"/>
  <c r="F44" i="64" s="1"/>
  <c r="F45" i="64" s="1"/>
  <c r="F46" i="64" s="1"/>
  <c r="F47" i="64" s="1"/>
  <c r="F48" i="64" s="1"/>
  <c r="F49" i="64" s="1"/>
  <c r="F50" i="64" s="1"/>
  <c r="F51" i="64" s="1"/>
  <c r="F52" i="64" s="1"/>
  <c r="F53" i="64" s="1"/>
  <c r="F54" i="64" s="1"/>
  <c r="F55" i="64" s="1"/>
  <c r="F56" i="64" s="1"/>
  <c r="F57" i="64" s="1"/>
  <c r="F58" i="64" s="1"/>
  <c r="F59" i="64" s="1"/>
  <c r="F60" i="64" s="1"/>
  <c r="F61" i="64" s="1"/>
  <c r="F62" i="64" s="1"/>
  <c r="F63" i="64" s="1"/>
  <c r="F64" i="64" s="1"/>
  <c r="F65" i="64" s="1"/>
  <c r="F66" i="64" s="1"/>
  <c r="F67" i="64" s="1"/>
  <c r="F68" i="64" s="1"/>
  <c r="F69" i="64" s="1"/>
  <c r="F70" i="64" s="1"/>
  <c r="F71" i="64" s="1"/>
  <c r="F72" i="64" s="1"/>
  <c r="F73" i="64" s="1"/>
  <c r="F74" i="64" s="1"/>
  <c r="F75" i="64" s="1"/>
  <c r="F76" i="64" s="1"/>
  <c r="F77" i="64" s="1"/>
  <c r="F78" i="64" s="1"/>
  <c r="F79" i="64" s="1"/>
  <c r="F80" i="64" s="1"/>
  <c r="F81" i="64" s="1"/>
  <c r="F82" i="64" s="1"/>
  <c r="F83" i="64" s="1"/>
  <c r="F84" i="64" s="1"/>
  <c r="F85" i="64" s="1"/>
  <c r="F86" i="64" s="1"/>
  <c r="F87" i="64" s="1"/>
  <c r="F88" i="64" s="1"/>
  <c r="F89" i="64" s="1"/>
  <c r="F90" i="64" s="1"/>
  <c r="F13" i="64" s="1"/>
  <c r="F17" i="64" s="1"/>
  <c r="F19" i="64" s="1"/>
  <c r="F21" i="64" s="1"/>
  <c r="F22" i="64" s="1"/>
  <c r="G11" i="64" s="1"/>
  <c r="G30" i="64" s="1"/>
  <c r="G96" i="64" s="1"/>
  <c r="E22" i="62"/>
  <c r="F11" i="62" s="1"/>
  <c r="F30" i="62" s="1"/>
  <c r="F31" i="62" s="1"/>
  <c r="F97" i="62" s="1"/>
  <c r="G31" i="64" l="1"/>
  <c r="G97" i="64" s="1"/>
  <c r="G98" i="64" s="1"/>
  <c r="G100" i="64" s="1"/>
  <c r="G101" i="64" s="1"/>
  <c r="G102" i="64" s="1"/>
  <c r="G103" i="64" s="1"/>
  <c r="G104" i="64" s="1"/>
  <c r="G105" i="64" s="1"/>
  <c r="G106" i="64" s="1"/>
  <c r="G107" i="64" s="1"/>
  <c r="G108" i="64" s="1"/>
  <c r="G109" i="64" s="1"/>
  <c r="G110" i="64" s="1"/>
  <c r="G111" i="64" s="1"/>
  <c r="G112" i="64" s="1"/>
  <c r="G113" i="64" s="1"/>
  <c r="G114" i="64" s="1"/>
  <c r="G115" i="64" s="1"/>
  <c r="G116" i="64" s="1"/>
  <c r="G117" i="64" s="1"/>
  <c r="G118" i="64" s="1"/>
  <c r="G119" i="64" s="1"/>
  <c r="G120" i="64" s="1"/>
  <c r="G121" i="64" s="1"/>
  <c r="G15" i="64" s="1"/>
  <c r="F96" i="62"/>
  <c r="F98" i="62" s="1"/>
  <c r="F100" i="62" s="1"/>
  <c r="F101" i="62" s="1"/>
  <c r="F102" i="62" s="1"/>
  <c r="F103" i="62" s="1"/>
  <c r="F104" i="62" s="1"/>
  <c r="F105" i="62" s="1"/>
  <c r="F106" i="62" s="1"/>
  <c r="F107" i="62" s="1"/>
  <c r="F108" i="62" s="1"/>
  <c r="F109" i="62" s="1"/>
  <c r="F110" i="62" s="1"/>
  <c r="F111" i="62" s="1"/>
  <c r="F112" i="62" s="1"/>
  <c r="F113" i="62" s="1"/>
  <c r="F114" i="62" s="1"/>
  <c r="F115" i="62" s="1"/>
  <c r="F116" i="62" s="1"/>
  <c r="F117" i="62" s="1"/>
  <c r="F118" i="62" s="1"/>
  <c r="F119" i="62" s="1"/>
  <c r="F120" i="62" s="1"/>
  <c r="F121" i="62" s="1"/>
  <c r="F15" i="62" s="1"/>
  <c r="F32" i="62"/>
  <c r="F33" i="62" s="1"/>
  <c r="F35" i="62" s="1"/>
  <c r="F36" i="62" s="1"/>
  <c r="F37" i="62" s="1"/>
  <c r="F38" i="62" s="1"/>
  <c r="F39" i="62" s="1"/>
  <c r="F40" i="62" s="1"/>
  <c r="F41" i="62" s="1"/>
  <c r="F42" i="62" s="1"/>
  <c r="F43" i="62" s="1"/>
  <c r="F44" i="62" s="1"/>
  <c r="F45" i="62" s="1"/>
  <c r="F46" i="62" s="1"/>
  <c r="F47" i="62" s="1"/>
  <c r="F48" i="62" s="1"/>
  <c r="F49" i="62" s="1"/>
  <c r="F50" i="62" s="1"/>
  <c r="F51" i="62" s="1"/>
  <c r="F52" i="62" s="1"/>
  <c r="F53" i="62" s="1"/>
  <c r="F54" i="62" s="1"/>
  <c r="F55" i="62" s="1"/>
  <c r="F56" i="62" s="1"/>
  <c r="F57" i="62" s="1"/>
  <c r="F58" i="62" s="1"/>
  <c r="F59" i="62" s="1"/>
  <c r="F60" i="62" s="1"/>
  <c r="F61" i="62" s="1"/>
  <c r="F62" i="62" s="1"/>
  <c r="F63" i="62" s="1"/>
  <c r="F64" i="62" s="1"/>
  <c r="F65" i="62" s="1"/>
  <c r="F66" i="62" s="1"/>
  <c r="F67" i="62" s="1"/>
  <c r="F68" i="62" s="1"/>
  <c r="F69" i="62" s="1"/>
  <c r="F70" i="62" s="1"/>
  <c r="F71" i="62" s="1"/>
  <c r="F72" i="62" s="1"/>
  <c r="F73" i="62" s="1"/>
  <c r="F74" i="62" s="1"/>
  <c r="F75" i="62" s="1"/>
  <c r="F76" i="62" s="1"/>
  <c r="F77" i="62" s="1"/>
  <c r="F78" i="62" s="1"/>
  <c r="F79" i="62" s="1"/>
  <c r="F80" i="62" s="1"/>
  <c r="F81" i="62" s="1"/>
  <c r="F82" i="62" s="1"/>
  <c r="F83" i="62" s="1"/>
  <c r="F84" i="62" s="1"/>
  <c r="F85" i="62" s="1"/>
  <c r="F86" i="62" s="1"/>
  <c r="F87" i="62" s="1"/>
  <c r="F88" i="62" s="1"/>
  <c r="F89" i="62" s="1"/>
  <c r="F90" i="62" s="1"/>
  <c r="F13" i="62" s="1"/>
  <c r="G32" i="64" l="1"/>
  <c r="G33" i="64" s="1"/>
  <c r="G35" i="64" s="1"/>
  <c r="G36" i="64" s="1"/>
  <c r="G37" i="64" s="1"/>
  <c r="G38" i="64" s="1"/>
  <c r="G39" i="64" s="1"/>
  <c r="G40" i="64" s="1"/>
  <c r="G41" i="64" s="1"/>
  <c r="G42" i="64" s="1"/>
  <c r="G43" i="64" s="1"/>
  <c r="G44" i="64" s="1"/>
  <c r="G45" i="64" s="1"/>
  <c r="G46" i="64" s="1"/>
  <c r="G47" i="64" s="1"/>
  <c r="G48" i="64" s="1"/>
  <c r="G49" i="64" s="1"/>
  <c r="G50" i="64" s="1"/>
  <c r="G51" i="64" s="1"/>
  <c r="G52" i="64" s="1"/>
  <c r="G53" i="64" s="1"/>
  <c r="G54" i="64" s="1"/>
  <c r="G55" i="64" s="1"/>
  <c r="G56" i="64" s="1"/>
  <c r="G57" i="64" s="1"/>
  <c r="G58" i="64" s="1"/>
  <c r="G59" i="64" s="1"/>
  <c r="G60" i="64" s="1"/>
  <c r="G61" i="64" s="1"/>
  <c r="G62" i="64" s="1"/>
  <c r="G63" i="64" s="1"/>
  <c r="G64" i="64" s="1"/>
  <c r="G65" i="64" s="1"/>
  <c r="G66" i="64" s="1"/>
  <c r="G67" i="64" s="1"/>
  <c r="G68" i="64" s="1"/>
  <c r="G69" i="64" s="1"/>
  <c r="G70" i="64" s="1"/>
  <c r="G71" i="64" s="1"/>
  <c r="G72" i="64" s="1"/>
  <c r="G73" i="64" s="1"/>
  <c r="G74" i="64" s="1"/>
  <c r="G75" i="64" s="1"/>
  <c r="G76" i="64" s="1"/>
  <c r="G77" i="64" s="1"/>
  <c r="G78" i="64" s="1"/>
  <c r="G79" i="64" s="1"/>
  <c r="G80" i="64" s="1"/>
  <c r="G81" i="64" s="1"/>
  <c r="G82" i="64" s="1"/>
  <c r="G83" i="64" s="1"/>
  <c r="G84" i="64" s="1"/>
  <c r="G85" i="64" s="1"/>
  <c r="G86" i="64" s="1"/>
  <c r="G87" i="64" s="1"/>
  <c r="G88" i="64" s="1"/>
  <c r="G89" i="64" s="1"/>
  <c r="G90" i="64" s="1"/>
  <c r="G13" i="64" s="1"/>
  <c r="G17" i="64" s="1"/>
  <c r="G19" i="64" s="1"/>
  <c r="G21" i="64" s="1"/>
  <c r="G22" i="64" s="1"/>
  <c r="H11" i="64" s="1"/>
  <c r="H30" i="64" s="1"/>
  <c r="F17" i="62"/>
  <c r="F19" i="62" s="1"/>
  <c r="F21" i="62" s="1"/>
  <c r="H31" i="64" l="1"/>
  <c r="H97" i="64" s="1"/>
  <c r="H96" i="64"/>
  <c r="F22" i="62"/>
  <c r="G11" i="62" s="1"/>
  <c r="G30" i="62" s="1"/>
  <c r="G31" i="62" l="1"/>
  <c r="G97" i="62" s="1"/>
  <c r="G96" i="62"/>
  <c r="H98" i="64"/>
  <c r="H100" i="64" s="1"/>
  <c r="H101" i="64" s="1"/>
  <c r="H102" i="64" s="1"/>
  <c r="H103" i="64" s="1"/>
  <c r="H104" i="64" s="1"/>
  <c r="H105" i="64" s="1"/>
  <c r="H106" i="64" s="1"/>
  <c r="H107" i="64" s="1"/>
  <c r="H108" i="64" s="1"/>
  <c r="H109" i="64" s="1"/>
  <c r="H110" i="64" s="1"/>
  <c r="H111" i="64" s="1"/>
  <c r="H112" i="64" s="1"/>
  <c r="H113" i="64" s="1"/>
  <c r="H114" i="64" s="1"/>
  <c r="H115" i="64" s="1"/>
  <c r="H116" i="64" s="1"/>
  <c r="H117" i="64" s="1"/>
  <c r="H118" i="64" s="1"/>
  <c r="H119" i="64" s="1"/>
  <c r="H120" i="64" s="1"/>
  <c r="H121" i="64" s="1"/>
  <c r="H15" i="64" s="1"/>
  <c r="H32" i="64"/>
  <c r="H33" i="64" s="1"/>
  <c r="H35" i="64" s="1"/>
  <c r="H36" i="64" s="1"/>
  <c r="H37" i="64" s="1"/>
  <c r="H38" i="64" s="1"/>
  <c r="H39" i="64" s="1"/>
  <c r="H40" i="64" s="1"/>
  <c r="H41" i="64" s="1"/>
  <c r="H42" i="64" s="1"/>
  <c r="H43" i="64" s="1"/>
  <c r="H44" i="64" s="1"/>
  <c r="H45" i="64" s="1"/>
  <c r="H46" i="64" s="1"/>
  <c r="H47" i="64" s="1"/>
  <c r="H48" i="64" s="1"/>
  <c r="H49" i="64" s="1"/>
  <c r="H50" i="64" s="1"/>
  <c r="H51" i="64" s="1"/>
  <c r="H52" i="64" s="1"/>
  <c r="H53" i="64" s="1"/>
  <c r="H54" i="64" s="1"/>
  <c r="H55" i="64" s="1"/>
  <c r="H56" i="64" s="1"/>
  <c r="H57" i="64" s="1"/>
  <c r="H58" i="64" s="1"/>
  <c r="H59" i="64" s="1"/>
  <c r="H60" i="64" s="1"/>
  <c r="H61" i="64" s="1"/>
  <c r="H62" i="64" s="1"/>
  <c r="H63" i="64" s="1"/>
  <c r="H64" i="64" s="1"/>
  <c r="H65" i="64" s="1"/>
  <c r="H66" i="64" s="1"/>
  <c r="H67" i="64" s="1"/>
  <c r="H68" i="64" s="1"/>
  <c r="H69" i="64" s="1"/>
  <c r="H70" i="64" s="1"/>
  <c r="H71" i="64" s="1"/>
  <c r="H72" i="64" s="1"/>
  <c r="H73" i="64" s="1"/>
  <c r="H74" i="64" s="1"/>
  <c r="H75" i="64" s="1"/>
  <c r="H76" i="64" s="1"/>
  <c r="H77" i="64" s="1"/>
  <c r="H78" i="64" s="1"/>
  <c r="H79" i="64" s="1"/>
  <c r="H80" i="64" s="1"/>
  <c r="H81" i="64" s="1"/>
  <c r="H82" i="64" s="1"/>
  <c r="H83" i="64" s="1"/>
  <c r="H84" i="64" s="1"/>
  <c r="H85" i="64" s="1"/>
  <c r="H86" i="64" s="1"/>
  <c r="H87" i="64" s="1"/>
  <c r="H88" i="64" s="1"/>
  <c r="H89" i="64" s="1"/>
  <c r="H90" i="64" s="1"/>
  <c r="H13" i="64" s="1"/>
  <c r="G32" i="62"/>
  <c r="G33" i="62" s="1"/>
  <c r="G35" i="62" s="1"/>
  <c r="G36" i="62" s="1"/>
  <c r="G37" i="62" s="1"/>
  <c r="G38" i="62" s="1"/>
  <c r="G39" i="62" s="1"/>
  <c r="G40" i="62" s="1"/>
  <c r="G41" i="62" s="1"/>
  <c r="G42" i="62" s="1"/>
  <c r="G43" i="62" s="1"/>
  <c r="G44" i="62" s="1"/>
  <c r="G45" i="62" s="1"/>
  <c r="G46" i="62" s="1"/>
  <c r="G47" i="62" s="1"/>
  <c r="G48" i="62" s="1"/>
  <c r="G49" i="62" s="1"/>
  <c r="G50" i="62" s="1"/>
  <c r="G51" i="62" s="1"/>
  <c r="G52" i="62" s="1"/>
  <c r="G53" i="62" s="1"/>
  <c r="G54" i="62" s="1"/>
  <c r="G55" i="62" s="1"/>
  <c r="G56" i="62" s="1"/>
  <c r="G57" i="62" s="1"/>
  <c r="G58" i="62" s="1"/>
  <c r="G59" i="62" s="1"/>
  <c r="G60" i="62" s="1"/>
  <c r="G61" i="62" s="1"/>
  <c r="G62" i="62" s="1"/>
  <c r="G63" i="62" s="1"/>
  <c r="G64" i="62" s="1"/>
  <c r="G65" i="62" s="1"/>
  <c r="G66" i="62" s="1"/>
  <c r="G67" i="62" s="1"/>
  <c r="G68" i="62" s="1"/>
  <c r="G69" i="62" s="1"/>
  <c r="G70" i="62" s="1"/>
  <c r="G71" i="62" s="1"/>
  <c r="G72" i="62" s="1"/>
  <c r="G73" i="62" s="1"/>
  <c r="G74" i="62" s="1"/>
  <c r="G75" i="62" s="1"/>
  <c r="G76" i="62" s="1"/>
  <c r="G77" i="62" s="1"/>
  <c r="G78" i="62" s="1"/>
  <c r="G79" i="62" s="1"/>
  <c r="G80" i="62" s="1"/>
  <c r="G81" i="62" s="1"/>
  <c r="G82" i="62" s="1"/>
  <c r="G83" i="62" s="1"/>
  <c r="G84" i="62" s="1"/>
  <c r="G85" i="62" s="1"/>
  <c r="G86" i="62" s="1"/>
  <c r="G87" i="62" s="1"/>
  <c r="G88" i="62" s="1"/>
  <c r="G89" i="62" s="1"/>
  <c r="G90" i="62" s="1"/>
  <c r="G13" i="62" s="1"/>
  <c r="H17" i="64" l="1"/>
  <c r="H19" i="64" s="1"/>
  <c r="H21" i="64" s="1"/>
  <c r="H22" i="64" s="1"/>
  <c r="I11" i="64" s="1"/>
  <c r="I30" i="64" s="1"/>
  <c r="G98" i="62"/>
  <c r="G100" i="62" s="1"/>
  <c r="G101" i="62" s="1"/>
  <c r="G102" i="62" s="1"/>
  <c r="G103" i="62" s="1"/>
  <c r="G104" i="62" s="1"/>
  <c r="G105" i="62" s="1"/>
  <c r="G106" i="62" s="1"/>
  <c r="G107" i="62" s="1"/>
  <c r="G108" i="62" s="1"/>
  <c r="G109" i="62" s="1"/>
  <c r="G110" i="62" s="1"/>
  <c r="G111" i="62" s="1"/>
  <c r="G112" i="62" s="1"/>
  <c r="G113" i="62" s="1"/>
  <c r="G114" i="62" s="1"/>
  <c r="G115" i="62" s="1"/>
  <c r="G116" i="62" s="1"/>
  <c r="G117" i="62" s="1"/>
  <c r="G118" i="62" s="1"/>
  <c r="G119" i="62" s="1"/>
  <c r="G120" i="62" s="1"/>
  <c r="G121" i="62" s="1"/>
  <c r="G15" i="62" s="1"/>
  <c r="G17" i="62" s="1"/>
  <c r="G19" i="62" s="1"/>
  <c r="G21" i="62" s="1"/>
  <c r="G22" i="62" s="1"/>
  <c r="H11" i="62" s="1"/>
  <c r="H30" i="62" s="1"/>
  <c r="I96" i="64" l="1"/>
  <c r="I31" i="64"/>
  <c r="H96" i="62"/>
  <c r="H31" i="62"/>
  <c r="H97" i="62" s="1"/>
  <c r="I32" i="64" l="1"/>
  <c r="I33" i="64" s="1"/>
  <c r="I35" i="64" s="1"/>
  <c r="I36" i="64" s="1"/>
  <c r="I37" i="64" s="1"/>
  <c r="I38" i="64" s="1"/>
  <c r="I39" i="64" s="1"/>
  <c r="I40" i="64" s="1"/>
  <c r="I41" i="64" s="1"/>
  <c r="I42" i="64" s="1"/>
  <c r="I43" i="64" s="1"/>
  <c r="I44" i="64" s="1"/>
  <c r="I45" i="64" s="1"/>
  <c r="I46" i="64" s="1"/>
  <c r="I47" i="64" s="1"/>
  <c r="I48" i="64" s="1"/>
  <c r="I49" i="64" s="1"/>
  <c r="I50" i="64" s="1"/>
  <c r="I51" i="64" s="1"/>
  <c r="I52" i="64" s="1"/>
  <c r="I53" i="64" s="1"/>
  <c r="I54" i="64" s="1"/>
  <c r="I55" i="64" s="1"/>
  <c r="I56" i="64" s="1"/>
  <c r="I57" i="64" s="1"/>
  <c r="I58" i="64" s="1"/>
  <c r="I59" i="64" s="1"/>
  <c r="I60" i="64" s="1"/>
  <c r="I61" i="64" s="1"/>
  <c r="I62" i="64" s="1"/>
  <c r="I63" i="64" s="1"/>
  <c r="I64" i="64" s="1"/>
  <c r="I65" i="64" s="1"/>
  <c r="I66" i="64" s="1"/>
  <c r="I67" i="64" s="1"/>
  <c r="I68" i="64" s="1"/>
  <c r="I69" i="64" s="1"/>
  <c r="I70" i="64" s="1"/>
  <c r="I71" i="64" s="1"/>
  <c r="I72" i="64" s="1"/>
  <c r="I73" i="64" s="1"/>
  <c r="I74" i="64" s="1"/>
  <c r="I75" i="64" s="1"/>
  <c r="I76" i="64" s="1"/>
  <c r="I77" i="64" s="1"/>
  <c r="I78" i="64" s="1"/>
  <c r="I79" i="64" s="1"/>
  <c r="I80" i="64" s="1"/>
  <c r="I81" i="64" s="1"/>
  <c r="I82" i="64" s="1"/>
  <c r="I83" i="64" s="1"/>
  <c r="I84" i="64" s="1"/>
  <c r="I85" i="64" s="1"/>
  <c r="I86" i="64" s="1"/>
  <c r="I87" i="64" s="1"/>
  <c r="I88" i="64" s="1"/>
  <c r="I89" i="64" s="1"/>
  <c r="I90" i="64" s="1"/>
  <c r="I13" i="64" s="1"/>
  <c r="I97" i="64"/>
  <c r="I98" i="64" s="1"/>
  <c r="I100" i="64" s="1"/>
  <c r="I101" i="64" s="1"/>
  <c r="I102" i="64" s="1"/>
  <c r="I103" i="64" s="1"/>
  <c r="I104" i="64" s="1"/>
  <c r="I105" i="64" s="1"/>
  <c r="I106" i="64" s="1"/>
  <c r="I107" i="64" s="1"/>
  <c r="I108" i="64" s="1"/>
  <c r="I109" i="64" s="1"/>
  <c r="I110" i="64" s="1"/>
  <c r="I111" i="64" s="1"/>
  <c r="I112" i="64" s="1"/>
  <c r="I113" i="64" s="1"/>
  <c r="I114" i="64" s="1"/>
  <c r="I115" i="64" s="1"/>
  <c r="I116" i="64" s="1"/>
  <c r="I117" i="64" s="1"/>
  <c r="I118" i="64" s="1"/>
  <c r="I119" i="64" s="1"/>
  <c r="I120" i="64" s="1"/>
  <c r="I121" i="64" s="1"/>
  <c r="I15" i="64" s="1"/>
  <c r="H98" i="62"/>
  <c r="H100" i="62" s="1"/>
  <c r="H101" i="62" s="1"/>
  <c r="H102" i="62" s="1"/>
  <c r="H103" i="62" s="1"/>
  <c r="H104" i="62" s="1"/>
  <c r="H105" i="62" s="1"/>
  <c r="H106" i="62" s="1"/>
  <c r="H107" i="62" s="1"/>
  <c r="H108" i="62" s="1"/>
  <c r="H109" i="62" s="1"/>
  <c r="H110" i="62" s="1"/>
  <c r="H111" i="62" s="1"/>
  <c r="H112" i="62" s="1"/>
  <c r="H113" i="62" s="1"/>
  <c r="H114" i="62" s="1"/>
  <c r="H115" i="62" s="1"/>
  <c r="H116" i="62" s="1"/>
  <c r="H117" i="62" s="1"/>
  <c r="H118" i="62" s="1"/>
  <c r="H119" i="62" s="1"/>
  <c r="H120" i="62" s="1"/>
  <c r="H121" i="62" s="1"/>
  <c r="H15" i="62" s="1"/>
  <c r="H32" i="62"/>
  <c r="H33" i="62" s="1"/>
  <c r="H35" i="62" s="1"/>
  <c r="H36" i="62" s="1"/>
  <c r="H37" i="62" s="1"/>
  <c r="H38" i="62" s="1"/>
  <c r="H39" i="62" s="1"/>
  <c r="H40" i="62" s="1"/>
  <c r="H41" i="62" s="1"/>
  <c r="H42" i="62" s="1"/>
  <c r="H43" i="62" s="1"/>
  <c r="H44" i="62" s="1"/>
  <c r="H45" i="62" s="1"/>
  <c r="H46" i="62" s="1"/>
  <c r="H47" i="62" s="1"/>
  <c r="H48" i="62" s="1"/>
  <c r="H49" i="62" s="1"/>
  <c r="H50" i="62" s="1"/>
  <c r="H51" i="62" s="1"/>
  <c r="H52" i="62" s="1"/>
  <c r="H53" i="62" s="1"/>
  <c r="H54" i="62" s="1"/>
  <c r="H55" i="62" s="1"/>
  <c r="H56" i="62" s="1"/>
  <c r="H57" i="62" s="1"/>
  <c r="H58" i="62" s="1"/>
  <c r="H59" i="62" s="1"/>
  <c r="H60" i="62" s="1"/>
  <c r="H61" i="62" s="1"/>
  <c r="H62" i="62" s="1"/>
  <c r="H63" i="62" s="1"/>
  <c r="H64" i="62" s="1"/>
  <c r="H65" i="62" s="1"/>
  <c r="H66" i="62" s="1"/>
  <c r="H67" i="62" s="1"/>
  <c r="H68" i="62" s="1"/>
  <c r="H69" i="62" s="1"/>
  <c r="H70" i="62" s="1"/>
  <c r="H71" i="62" s="1"/>
  <c r="H72" i="62" s="1"/>
  <c r="H73" i="62" s="1"/>
  <c r="H74" i="62" s="1"/>
  <c r="H75" i="62" s="1"/>
  <c r="H76" i="62" s="1"/>
  <c r="H77" i="62" s="1"/>
  <c r="H78" i="62" s="1"/>
  <c r="H79" i="62" s="1"/>
  <c r="H80" i="62" s="1"/>
  <c r="H81" i="62" s="1"/>
  <c r="H82" i="62" s="1"/>
  <c r="H83" i="62" s="1"/>
  <c r="H84" i="62" s="1"/>
  <c r="H85" i="62" s="1"/>
  <c r="H86" i="62" s="1"/>
  <c r="H87" i="62" s="1"/>
  <c r="H88" i="62" s="1"/>
  <c r="H89" i="62" s="1"/>
  <c r="H90" i="62" s="1"/>
  <c r="H13" i="62" s="1"/>
  <c r="I17" i="64" l="1"/>
  <c r="I19" i="64" s="1"/>
  <c r="I21" i="64" s="1"/>
  <c r="I22" i="64" s="1"/>
  <c r="J11" i="64" s="1"/>
  <c r="J30" i="64" s="1"/>
  <c r="H17" i="62"/>
  <c r="H19" i="62" s="1"/>
  <c r="H21" i="62" s="1"/>
  <c r="H22" i="62" s="1"/>
  <c r="I11" i="62" s="1"/>
  <c r="J31" i="64" l="1"/>
  <c r="J97" i="64" s="1"/>
  <c r="J96" i="64"/>
  <c r="I30" i="62"/>
  <c r="I96" i="62" s="1"/>
  <c r="J32" i="64" l="1"/>
  <c r="J33" i="64" s="1"/>
  <c r="J35" i="64" s="1"/>
  <c r="J36" i="64" s="1"/>
  <c r="J37" i="64" s="1"/>
  <c r="J38" i="64" s="1"/>
  <c r="J39" i="64" s="1"/>
  <c r="J40" i="64" s="1"/>
  <c r="J41" i="64" s="1"/>
  <c r="J42" i="64" s="1"/>
  <c r="J43" i="64" s="1"/>
  <c r="J44" i="64" s="1"/>
  <c r="J45" i="64" s="1"/>
  <c r="J46" i="64" s="1"/>
  <c r="J47" i="64" s="1"/>
  <c r="J48" i="64" s="1"/>
  <c r="J49" i="64" s="1"/>
  <c r="J50" i="64" s="1"/>
  <c r="J51" i="64" s="1"/>
  <c r="J52" i="64" s="1"/>
  <c r="J53" i="64" s="1"/>
  <c r="J54" i="64" s="1"/>
  <c r="J55" i="64" s="1"/>
  <c r="J56" i="64" s="1"/>
  <c r="J57" i="64" s="1"/>
  <c r="J58" i="64" s="1"/>
  <c r="J59" i="64" s="1"/>
  <c r="J60" i="64" s="1"/>
  <c r="J61" i="64" s="1"/>
  <c r="J62" i="64" s="1"/>
  <c r="J63" i="64" s="1"/>
  <c r="J64" i="64" s="1"/>
  <c r="J65" i="64" s="1"/>
  <c r="J66" i="64" s="1"/>
  <c r="J67" i="64" s="1"/>
  <c r="J68" i="64" s="1"/>
  <c r="J69" i="64" s="1"/>
  <c r="J70" i="64" s="1"/>
  <c r="J71" i="64" s="1"/>
  <c r="J72" i="64" s="1"/>
  <c r="J73" i="64" s="1"/>
  <c r="J74" i="64" s="1"/>
  <c r="J75" i="64" s="1"/>
  <c r="J76" i="64" s="1"/>
  <c r="J77" i="64" s="1"/>
  <c r="J78" i="64" s="1"/>
  <c r="J79" i="64" s="1"/>
  <c r="J80" i="64" s="1"/>
  <c r="J81" i="64" s="1"/>
  <c r="J82" i="64" s="1"/>
  <c r="J83" i="64" s="1"/>
  <c r="J84" i="64" s="1"/>
  <c r="J85" i="64" s="1"/>
  <c r="J86" i="64" s="1"/>
  <c r="J87" i="64" s="1"/>
  <c r="J88" i="64" s="1"/>
  <c r="J89" i="64" s="1"/>
  <c r="J90" i="64" s="1"/>
  <c r="J13" i="64" s="1"/>
  <c r="J98" i="64"/>
  <c r="J100" i="64" s="1"/>
  <c r="J101" i="64" s="1"/>
  <c r="J102" i="64" s="1"/>
  <c r="J103" i="64" s="1"/>
  <c r="J104" i="64" s="1"/>
  <c r="J105" i="64" s="1"/>
  <c r="J106" i="64" s="1"/>
  <c r="J107" i="64" s="1"/>
  <c r="J108" i="64" s="1"/>
  <c r="J109" i="64" s="1"/>
  <c r="J110" i="64" s="1"/>
  <c r="J111" i="64" s="1"/>
  <c r="J112" i="64" s="1"/>
  <c r="J113" i="64" s="1"/>
  <c r="J114" i="64" s="1"/>
  <c r="J115" i="64" s="1"/>
  <c r="J116" i="64" s="1"/>
  <c r="J117" i="64" s="1"/>
  <c r="J118" i="64" s="1"/>
  <c r="J119" i="64" s="1"/>
  <c r="J120" i="64" s="1"/>
  <c r="J121" i="64" s="1"/>
  <c r="J15" i="64" s="1"/>
  <c r="I31" i="62"/>
  <c r="I97" i="62" s="1"/>
  <c r="I98" i="62" s="1"/>
  <c r="I100" i="62" s="1"/>
  <c r="I101" i="62" s="1"/>
  <c r="I102" i="62" s="1"/>
  <c r="I103" i="62" s="1"/>
  <c r="I104" i="62" s="1"/>
  <c r="I105" i="62" s="1"/>
  <c r="I106" i="62" s="1"/>
  <c r="I107" i="62" s="1"/>
  <c r="I108" i="62" s="1"/>
  <c r="I109" i="62" s="1"/>
  <c r="I110" i="62" s="1"/>
  <c r="I111" i="62" s="1"/>
  <c r="I112" i="62" s="1"/>
  <c r="I113" i="62" s="1"/>
  <c r="I114" i="62" s="1"/>
  <c r="I115" i="62" s="1"/>
  <c r="I116" i="62" s="1"/>
  <c r="I117" i="62" s="1"/>
  <c r="I118" i="62" s="1"/>
  <c r="I119" i="62" s="1"/>
  <c r="I120" i="62" s="1"/>
  <c r="I121" i="62" s="1"/>
  <c r="I15" i="62" s="1"/>
  <c r="J17" i="64" l="1"/>
  <c r="J19" i="64" s="1"/>
  <c r="J21" i="64" s="1"/>
  <c r="J22" i="64" s="1"/>
  <c r="K11" i="64" s="1"/>
  <c r="K30" i="64" s="1"/>
  <c r="K31" i="64" s="1"/>
  <c r="K97" i="64" s="1"/>
  <c r="I32" i="62"/>
  <c r="I33" i="62" s="1"/>
  <c r="I35" i="62" s="1"/>
  <c r="I36" i="62" s="1"/>
  <c r="I37" i="62" s="1"/>
  <c r="I38" i="62" s="1"/>
  <c r="I39" i="62" s="1"/>
  <c r="I40" i="62" s="1"/>
  <c r="I41" i="62" s="1"/>
  <c r="I42" i="62" s="1"/>
  <c r="I43" i="62" s="1"/>
  <c r="I44" i="62" s="1"/>
  <c r="I45" i="62" s="1"/>
  <c r="I46" i="62" s="1"/>
  <c r="I47" i="62" s="1"/>
  <c r="I48" i="62" s="1"/>
  <c r="I49" i="62" s="1"/>
  <c r="I50" i="62" s="1"/>
  <c r="I51" i="62" s="1"/>
  <c r="I52" i="62" s="1"/>
  <c r="I53" i="62" s="1"/>
  <c r="I54" i="62" s="1"/>
  <c r="I55" i="62" s="1"/>
  <c r="I56" i="62" s="1"/>
  <c r="I57" i="62" s="1"/>
  <c r="I58" i="62" s="1"/>
  <c r="I59" i="62" s="1"/>
  <c r="I60" i="62" s="1"/>
  <c r="I61" i="62" s="1"/>
  <c r="I62" i="62" s="1"/>
  <c r="I63" i="62" s="1"/>
  <c r="I64" i="62" s="1"/>
  <c r="I65" i="62" s="1"/>
  <c r="I66" i="62" s="1"/>
  <c r="I67" i="62" s="1"/>
  <c r="I68" i="62" s="1"/>
  <c r="I69" i="62" s="1"/>
  <c r="I70" i="62" s="1"/>
  <c r="I71" i="62" s="1"/>
  <c r="I72" i="62" s="1"/>
  <c r="I73" i="62" s="1"/>
  <c r="I74" i="62" s="1"/>
  <c r="I75" i="62" s="1"/>
  <c r="I76" i="62" s="1"/>
  <c r="I77" i="62" s="1"/>
  <c r="I78" i="62" s="1"/>
  <c r="I79" i="62" s="1"/>
  <c r="I80" i="62" s="1"/>
  <c r="I81" i="62" s="1"/>
  <c r="I82" i="62" s="1"/>
  <c r="I83" i="62" s="1"/>
  <c r="I84" i="62" s="1"/>
  <c r="I85" i="62" s="1"/>
  <c r="I86" i="62" s="1"/>
  <c r="I87" i="62" s="1"/>
  <c r="I88" i="62" s="1"/>
  <c r="I89" i="62" s="1"/>
  <c r="I90" i="62" s="1"/>
  <c r="I13" i="62" s="1"/>
  <c r="I17" i="62" s="1"/>
  <c r="I19" i="62" s="1"/>
  <c r="I21" i="62" s="1"/>
  <c r="K96" i="64" l="1"/>
  <c r="K98" i="64" s="1"/>
  <c r="K100" i="64" s="1"/>
  <c r="K101" i="64" s="1"/>
  <c r="K102" i="64" s="1"/>
  <c r="K103" i="64" s="1"/>
  <c r="K104" i="64" s="1"/>
  <c r="K105" i="64" s="1"/>
  <c r="K106" i="64" s="1"/>
  <c r="K107" i="64" s="1"/>
  <c r="K108" i="64" s="1"/>
  <c r="K109" i="64" s="1"/>
  <c r="K110" i="64" s="1"/>
  <c r="K111" i="64" s="1"/>
  <c r="K112" i="64" s="1"/>
  <c r="K113" i="64" s="1"/>
  <c r="K114" i="64" s="1"/>
  <c r="K115" i="64" s="1"/>
  <c r="K116" i="64" s="1"/>
  <c r="K117" i="64" s="1"/>
  <c r="K118" i="64" s="1"/>
  <c r="K119" i="64" s="1"/>
  <c r="K120" i="64" s="1"/>
  <c r="K121" i="64" s="1"/>
  <c r="K15" i="64" s="1"/>
  <c r="K32" i="64"/>
  <c r="K33" i="64" s="1"/>
  <c r="K35" i="64" s="1"/>
  <c r="K36" i="64" s="1"/>
  <c r="K37" i="64" s="1"/>
  <c r="K38" i="64" s="1"/>
  <c r="K39" i="64" s="1"/>
  <c r="K40" i="64" s="1"/>
  <c r="K41" i="64" s="1"/>
  <c r="K42" i="64" s="1"/>
  <c r="K43" i="64" s="1"/>
  <c r="K44" i="64" s="1"/>
  <c r="K45" i="64" s="1"/>
  <c r="K46" i="64" s="1"/>
  <c r="K47" i="64" s="1"/>
  <c r="K48" i="64" s="1"/>
  <c r="K49" i="64" s="1"/>
  <c r="K50" i="64" s="1"/>
  <c r="K51" i="64" s="1"/>
  <c r="K52" i="64" s="1"/>
  <c r="K53" i="64" s="1"/>
  <c r="K54" i="64" s="1"/>
  <c r="K55" i="64" s="1"/>
  <c r="K56" i="64" s="1"/>
  <c r="K57" i="64" s="1"/>
  <c r="K58" i="64" s="1"/>
  <c r="K59" i="64" s="1"/>
  <c r="K60" i="64" s="1"/>
  <c r="K61" i="64" s="1"/>
  <c r="K62" i="64" s="1"/>
  <c r="K63" i="64" s="1"/>
  <c r="K64" i="64" s="1"/>
  <c r="K65" i="64" s="1"/>
  <c r="K66" i="64" s="1"/>
  <c r="K67" i="64" s="1"/>
  <c r="K68" i="64" s="1"/>
  <c r="K69" i="64" s="1"/>
  <c r="K70" i="64" s="1"/>
  <c r="K71" i="64" s="1"/>
  <c r="K72" i="64" s="1"/>
  <c r="K73" i="64" s="1"/>
  <c r="K74" i="64" s="1"/>
  <c r="K75" i="64" s="1"/>
  <c r="K76" i="64" s="1"/>
  <c r="K77" i="64" s="1"/>
  <c r="K78" i="64" s="1"/>
  <c r="K79" i="64" s="1"/>
  <c r="K80" i="64" s="1"/>
  <c r="K81" i="64" s="1"/>
  <c r="K82" i="64" s="1"/>
  <c r="K83" i="64" s="1"/>
  <c r="K84" i="64" s="1"/>
  <c r="K85" i="64" s="1"/>
  <c r="K86" i="64" s="1"/>
  <c r="K87" i="64" s="1"/>
  <c r="K88" i="64" s="1"/>
  <c r="K89" i="64" s="1"/>
  <c r="K90" i="64" s="1"/>
  <c r="K13" i="64" s="1"/>
  <c r="I22" i="62"/>
  <c r="J11" i="62" s="1"/>
  <c r="J30" i="62" s="1"/>
  <c r="J96" i="62" s="1"/>
  <c r="K17" i="64" l="1"/>
  <c r="K19" i="64" s="1"/>
  <c r="K21" i="64" s="1"/>
  <c r="K22" i="64" s="1"/>
  <c r="L11" i="64" s="1"/>
  <c r="L30" i="64" s="1"/>
  <c r="L31" i="64" s="1"/>
  <c r="L97" i="64" s="1"/>
  <c r="J31" i="62"/>
  <c r="J97" i="62" s="1"/>
  <c r="J98" i="62" s="1"/>
  <c r="J100" i="62" s="1"/>
  <c r="J101" i="62" s="1"/>
  <c r="J102" i="62" s="1"/>
  <c r="J103" i="62" s="1"/>
  <c r="J104" i="62" s="1"/>
  <c r="J105" i="62" s="1"/>
  <c r="J106" i="62" s="1"/>
  <c r="J107" i="62" s="1"/>
  <c r="J108" i="62" s="1"/>
  <c r="J109" i="62" s="1"/>
  <c r="J110" i="62" s="1"/>
  <c r="J111" i="62" s="1"/>
  <c r="J112" i="62" s="1"/>
  <c r="J113" i="62" s="1"/>
  <c r="J114" i="62" s="1"/>
  <c r="J115" i="62" s="1"/>
  <c r="J116" i="62" s="1"/>
  <c r="J117" i="62" s="1"/>
  <c r="J118" i="62" s="1"/>
  <c r="J119" i="62" s="1"/>
  <c r="J120" i="62" s="1"/>
  <c r="J121" i="62" s="1"/>
  <c r="J15" i="62" s="1"/>
  <c r="J32" i="62" l="1"/>
  <c r="J33" i="62" s="1"/>
  <c r="J35" i="62" s="1"/>
  <c r="J36" i="62" s="1"/>
  <c r="J37" i="62" s="1"/>
  <c r="J38" i="62" s="1"/>
  <c r="J39" i="62" s="1"/>
  <c r="J40" i="62" s="1"/>
  <c r="J41" i="62" s="1"/>
  <c r="J42" i="62" s="1"/>
  <c r="J43" i="62" s="1"/>
  <c r="J44" i="62" s="1"/>
  <c r="J45" i="62" s="1"/>
  <c r="J46" i="62" s="1"/>
  <c r="J47" i="62" s="1"/>
  <c r="J48" i="62" s="1"/>
  <c r="J49" i="62" s="1"/>
  <c r="J50" i="62" s="1"/>
  <c r="J51" i="62" s="1"/>
  <c r="J52" i="62" s="1"/>
  <c r="J53" i="62" s="1"/>
  <c r="J54" i="62" s="1"/>
  <c r="J55" i="62" s="1"/>
  <c r="J56" i="62" s="1"/>
  <c r="J57" i="62" s="1"/>
  <c r="J58" i="62" s="1"/>
  <c r="J59" i="62" s="1"/>
  <c r="J60" i="62" s="1"/>
  <c r="J61" i="62" s="1"/>
  <c r="J62" i="62" s="1"/>
  <c r="J63" i="62" s="1"/>
  <c r="J64" i="62" s="1"/>
  <c r="J65" i="62" s="1"/>
  <c r="J66" i="62" s="1"/>
  <c r="J67" i="62" s="1"/>
  <c r="J68" i="62" s="1"/>
  <c r="J69" i="62" s="1"/>
  <c r="J70" i="62" s="1"/>
  <c r="J71" i="62" s="1"/>
  <c r="J72" i="62" s="1"/>
  <c r="J73" i="62" s="1"/>
  <c r="J74" i="62" s="1"/>
  <c r="J75" i="62" s="1"/>
  <c r="J76" i="62" s="1"/>
  <c r="J77" i="62" s="1"/>
  <c r="J78" i="62" s="1"/>
  <c r="J79" i="62" s="1"/>
  <c r="J80" i="62" s="1"/>
  <c r="J81" i="62" s="1"/>
  <c r="J82" i="62" s="1"/>
  <c r="J83" i="62" s="1"/>
  <c r="J84" i="62" s="1"/>
  <c r="J85" i="62" s="1"/>
  <c r="J86" i="62" s="1"/>
  <c r="J87" i="62" s="1"/>
  <c r="J88" i="62" s="1"/>
  <c r="J89" i="62" s="1"/>
  <c r="J90" i="62" s="1"/>
  <c r="J13" i="62" s="1"/>
  <c r="J17" i="62" s="1"/>
  <c r="J19" i="62" s="1"/>
  <c r="J21" i="62" s="1"/>
  <c r="J22" i="62" s="1"/>
  <c r="K11" i="62" s="1"/>
  <c r="K30" i="62" s="1"/>
  <c r="L96" i="64"/>
  <c r="L98" i="64" s="1"/>
  <c r="L100" i="64" s="1"/>
  <c r="L101" i="64" s="1"/>
  <c r="L102" i="64" s="1"/>
  <c r="L103" i="64" s="1"/>
  <c r="L104" i="64" s="1"/>
  <c r="L105" i="64" s="1"/>
  <c r="L106" i="64" s="1"/>
  <c r="L107" i="64" s="1"/>
  <c r="L108" i="64" s="1"/>
  <c r="L109" i="64" s="1"/>
  <c r="L110" i="64" s="1"/>
  <c r="L111" i="64" s="1"/>
  <c r="L112" i="64" s="1"/>
  <c r="L113" i="64" s="1"/>
  <c r="L114" i="64" s="1"/>
  <c r="L115" i="64" s="1"/>
  <c r="L116" i="64" s="1"/>
  <c r="L117" i="64" s="1"/>
  <c r="L118" i="64" s="1"/>
  <c r="L119" i="64" s="1"/>
  <c r="L120" i="64" s="1"/>
  <c r="L121" i="64" s="1"/>
  <c r="L15" i="64" s="1"/>
  <c r="L32" i="64"/>
  <c r="L33" i="64" s="1"/>
  <c r="L35" i="64" s="1"/>
  <c r="L36" i="64" s="1"/>
  <c r="L37" i="64" s="1"/>
  <c r="L38" i="64" s="1"/>
  <c r="L39" i="64" s="1"/>
  <c r="L40" i="64" s="1"/>
  <c r="L41" i="64" s="1"/>
  <c r="L42" i="64" s="1"/>
  <c r="L43" i="64" s="1"/>
  <c r="L44" i="64" s="1"/>
  <c r="L45" i="64" s="1"/>
  <c r="L46" i="64" s="1"/>
  <c r="L47" i="64" s="1"/>
  <c r="L48" i="64" s="1"/>
  <c r="L49" i="64" s="1"/>
  <c r="L50" i="64" s="1"/>
  <c r="L51" i="64" s="1"/>
  <c r="L52" i="64" s="1"/>
  <c r="L53" i="64" s="1"/>
  <c r="L54" i="64" s="1"/>
  <c r="L55" i="64" s="1"/>
  <c r="L56" i="64" s="1"/>
  <c r="L57" i="64" s="1"/>
  <c r="L58" i="64" s="1"/>
  <c r="L59" i="64" s="1"/>
  <c r="L60" i="64" s="1"/>
  <c r="L61" i="64" s="1"/>
  <c r="L62" i="64" s="1"/>
  <c r="L63" i="64" s="1"/>
  <c r="L64" i="64" s="1"/>
  <c r="L65" i="64" s="1"/>
  <c r="L66" i="64" s="1"/>
  <c r="L67" i="64" s="1"/>
  <c r="L68" i="64" s="1"/>
  <c r="L69" i="64" s="1"/>
  <c r="L70" i="64" s="1"/>
  <c r="L71" i="64" s="1"/>
  <c r="L72" i="64" s="1"/>
  <c r="L73" i="64" s="1"/>
  <c r="L74" i="64" s="1"/>
  <c r="L75" i="64" s="1"/>
  <c r="L76" i="64" s="1"/>
  <c r="L77" i="64" s="1"/>
  <c r="L78" i="64" s="1"/>
  <c r="L79" i="64" s="1"/>
  <c r="L80" i="64" s="1"/>
  <c r="L81" i="64" s="1"/>
  <c r="L82" i="64" s="1"/>
  <c r="L83" i="64" s="1"/>
  <c r="L84" i="64" s="1"/>
  <c r="L85" i="64" s="1"/>
  <c r="L86" i="64" s="1"/>
  <c r="L87" i="64" s="1"/>
  <c r="L88" i="64" s="1"/>
  <c r="L89" i="64" s="1"/>
  <c r="L90" i="64" s="1"/>
  <c r="L13" i="64" s="1"/>
  <c r="L17" i="64" l="1"/>
  <c r="L19" i="64" s="1"/>
  <c r="L21" i="64" s="1"/>
  <c r="L22" i="64" s="1"/>
  <c r="M11" i="64" s="1"/>
  <c r="M30" i="64" s="1"/>
  <c r="M31" i="64" s="1"/>
  <c r="M97" i="64" s="1"/>
  <c r="K96" i="62"/>
  <c r="K31" i="62"/>
  <c r="K97" i="62" s="1"/>
  <c r="M32" i="64" l="1"/>
  <c r="M33" i="64" s="1"/>
  <c r="M35" i="64" s="1"/>
  <c r="M36" i="64" s="1"/>
  <c r="M37" i="64" s="1"/>
  <c r="M38" i="64" s="1"/>
  <c r="M39" i="64" s="1"/>
  <c r="M40" i="64" s="1"/>
  <c r="M41" i="64" s="1"/>
  <c r="M42" i="64" s="1"/>
  <c r="M43" i="64" s="1"/>
  <c r="M44" i="64" s="1"/>
  <c r="M45" i="64" s="1"/>
  <c r="M46" i="64" s="1"/>
  <c r="M47" i="64" s="1"/>
  <c r="M48" i="64" s="1"/>
  <c r="M49" i="64" s="1"/>
  <c r="M50" i="64" s="1"/>
  <c r="M51" i="64" s="1"/>
  <c r="M52" i="64" s="1"/>
  <c r="M53" i="64" s="1"/>
  <c r="M54" i="64" s="1"/>
  <c r="M55" i="64" s="1"/>
  <c r="M56" i="64" s="1"/>
  <c r="M57" i="64" s="1"/>
  <c r="M58" i="64" s="1"/>
  <c r="M59" i="64" s="1"/>
  <c r="M60" i="64" s="1"/>
  <c r="M61" i="64" s="1"/>
  <c r="M62" i="64" s="1"/>
  <c r="M63" i="64" s="1"/>
  <c r="M64" i="64" s="1"/>
  <c r="M65" i="64" s="1"/>
  <c r="M66" i="64" s="1"/>
  <c r="M67" i="64" s="1"/>
  <c r="M68" i="64" s="1"/>
  <c r="M69" i="64" s="1"/>
  <c r="M70" i="64" s="1"/>
  <c r="M71" i="64" s="1"/>
  <c r="M72" i="64" s="1"/>
  <c r="M73" i="64" s="1"/>
  <c r="M74" i="64" s="1"/>
  <c r="M75" i="64" s="1"/>
  <c r="M76" i="64" s="1"/>
  <c r="M77" i="64" s="1"/>
  <c r="M78" i="64" s="1"/>
  <c r="M79" i="64" s="1"/>
  <c r="M80" i="64" s="1"/>
  <c r="M81" i="64" s="1"/>
  <c r="M82" i="64" s="1"/>
  <c r="M83" i="64" s="1"/>
  <c r="M84" i="64" s="1"/>
  <c r="M85" i="64" s="1"/>
  <c r="M86" i="64" s="1"/>
  <c r="M87" i="64" s="1"/>
  <c r="M88" i="64" s="1"/>
  <c r="M89" i="64" s="1"/>
  <c r="M90" i="64" s="1"/>
  <c r="M13" i="64" s="1"/>
  <c r="M96" i="64"/>
  <c r="M98" i="64" s="1"/>
  <c r="M100" i="64" s="1"/>
  <c r="M101" i="64" s="1"/>
  <c r="M102" i="64" s="1"/>
  <c r="M103" i="64" s="1"/>
  <c r="M104" i="64" s="1"/>
  <c r="M105" i="64" s="1"/>
  <c r="M106" i="64" s="1"/>
  <c r="M107" i="64" s="1"/>
  <c r="M108" i="64" s="1"/>
  <c r="M109" i="64" s="1"/>
  <c r="M110" i="64" s="1"/>
  <c r="M111" i="64" s="1"/>
  <c r="M112" i="64" s="1"/>
  <c r="M113" i="64" s="1"/>
  <c r="M114" i="64" s="1"/>
  <c r="M115" i="64" s="1"/>
  <c r="M116" i="64" s="1"/>
  <c r="M117" i="64" s="1"/>
  <c r="M118" i="64" s="1"/>
  <c r="M119" i="64" s="1"/>
  <c r="M120" i="64" s="1"/>
  <c r="M121" i="64" s="1"/>
  <c r="M15" i="64" s="1"/>
  <c r="K98" i="62"/>
  <c r="K100" i="62" s="1"/>
  <c r="K101" i="62" s="1"/>
  <c r="K102" i="62" s="1"/>
  <c r="K103" i="62" s="1"/>
  <c r="K104" i="62" s="1"/>
  <c r="K105" i="62" s="1"/>
  <c r="K106" i="62" s="1"/>
  <c r="K107" i="62" s="1"/>
  <c r="K108" i="62" s="1"/>
  <c r="K109" i="62" s="1"/>
  <c r="K110" i="62" s="1"/>
  <c r="K111" i="62" s="1"/>
  <c r="K112" i="62" s="1"/>
  <c r="K113" i="62" s="1"/>
  <c r="K114" i="62" s="1"/>
  <c r="K115" i="62" s="1"/>
  <c r="K116" i="62" s="1"/>
  <c r="K117" i="62" s="1"/>
  <c r="K118" i="62" s="1"/>
  <c r="K119" i="62" s="1"/>
  <c r="K120" i="62" s="1"/>
  <c r="K121" i="62" s="1"/>
  <c r="K15" i="62" s="1"/>
  <c r="K32" i="62"/>
  <c r="K33" i="62" s="1"/>
  <c r="K35" i="62" s="1"/>
  <c r="K36" i="62" s="1"/>
  <c r="K37" i="62" s="1"/>
  <c r="K38" i="62" s="1"/>
  <c r="K39" i="62" s="1"/>
  <c r="K40" i="62" s="1"/>
  <c r="K41" i="62" s="1"/>
  <c r="K42" i="62" s="1"/>
  <c r="K43" i="62" s="1"/>
  <c r="K44" i="62" s="1"/>
  <c r="K45" i="62" s="1"/>
  <c r="K46" i="62" s="1"/>
  <c r="K47" i="62" s="1"/>
  <c r="K48" i="62" s="1"/>
  <c r="K49" i="62" s="1"/>
  <c r="K50" i="62" s="1"/>
  <c r="K51" i="62" s="1"/>
  <c r="K52" i="62" s="1"/>
  <c r="K53" i="62" s="1"/>
  <c r="K54" i="62" s="1"/>
  <c r="K55" i="62" s="1"/>
  <c r="K56" i="62" s="1"/>
  <c r="K57" i="62" s="1"/>
  <c r="K58" i="62" s="1"/>
  <c r="K59" i="62" s="1"/>
  <c r="K60" i="62" s="1"/>
  <c r="K61" i="62" s="1"/>
  <c r="K62" i="62" s="1"/>
  <c r="K63" i="62" s="1"/>
  <c r="K64" i="62" s="1"/>
  <c r="K65" i="62" s="1"/>
  <c r="K66" i="62" s="1"/>
  <c r="K67" i="62" s="1"/>
  <c r="K68" i="62" s="1"/>
  <c r="K69" i="62" s="1"/>
  <c r="K70" i="62" s="1"/>
  <c r="K71" i="62" s="1"/>
  <c r="K72" i="62" s="1"/>
  <c r="K73" i="62" s="1"/>
  <c r="K74" i="62" s="1"/>
  <c r="K75" i="62" s="1"/>
  <c r="K76" i="62" s="1"/>
  <c r="K77" i="62" s="1"/>
  <c r="K78" i="62" s="1"/>
  <c r="K79" i="62" s="1"/>
  <c r="K80" i="62" s="1"/>
  <c r="K81" i="62" s="1"/>
  <c r="K82" i="62" s="1"/>
  <c r="K83" i="62" s="1"/>
  <c r="K84" i="62" s="1"/>
  <c r="K85" i="62" s="1"/>
  <c r="K86" i="62" s="1"/>
  <c r="K87" i="62" s="1"/>
  <c r="K88" i="62" s="1"/>
  <c r="K89" i="62" s="1"/>
  <c r="K90" i="62" s="1"/>
  <c r="K13" i="62" s="1"/>
  <c r="K17" i="62" s="1"/>
  <c r="K19" i="62" s="1"/>
  <c r="K21" i="62" s="1"/>
  <c r="K22" i="62" s="1"/>
  <c r="L11" i="62" s="1"/>
  <c r="L30" i="62" s="1"/>
  <c r="M17" i="64" l="1"/>
  <c r="M19" i="64" s="1"/>
  <c r="M21" i="64" s="1"/>
  <c r="M22" i="64" s="1"/>
  <c r="N11" i="64" s="1"/>
  <c r="N30" i="64" s="1"/>
  <c r="N31" i="64" s="1"/>
  <c r="N97" i="64" s="1"/>
  <c r="L96" i="62"/>
  <c r="L31" i="62"/>
  <c r="L97" i="62" s="1"/>
  <c r="L98" i="62" l="1"/>
  <c r="L100" i="62" s="1"/>
  <c r="L101" i="62" s="1"/>
  <c r="L102" i="62" s="1"/>
  <c r="L103" i="62" s="1"/>
  <c r="L104" i="62" s="1"/>
  <c r="L105" i="62" s="1"/>
  <c r="L106" i="62" s="1"/>
  <c r="L107" i="62" s="1"/>
  <c r="L108" i="62" s="1"/>
  <c r="L109" i="62" s="1"/>
  <c r="L110" i="62" s="1"/>
  <c r="L111" i="62" s="1"/>
  <c r="L112" i="62" s="1"/>
  <c r="L113" i="62" s="1"/>
  <c r="L114" i="62" s="1"/>
  <c r="L115" i="62" s="1"/>
  <c r="L116" i="62" s="1"/>
  <c r="L117" i="62" s="1"/>
  <c r="L118" i="62" s="1"/>
  <c r="L119" i="62" s="1"/>
  <c r="L120" i="62" s="1"/>
  <c r="L121" i="62" s="1"/>
  <c r="L15" i="62" s="1"/>
  <c r="L32" i="62"/>
  <c r="L33" i="62" s="1"/>
  <c r="L35" i="62" s="1"/>
  <c r="L36" i="62" s="1"/>
  <c r="L37" i="62" s="1"/>
  <c r="L38" i="62" s="1"/>
  <c r="L39" i="62" s="1"/>
  <c r="L40" i="62" s="1"/>
  <c r="L41" i="62" s="1"/>
  <c r="L42" i="62" s="1"/>
  <c r="L43" i="62" s="1"/>
  <c r="L44" i="62" s="1"/>
  <c r="L45" i="62" s="1"/>
  <c r="L46" i="62" s="1"/>
  <c r="L47" i="62" s="1"/>
  <c r="L48" i="62" s="1"/>
  <c r="L49" i="62" s="1"/>
  <c r="L50" i="62" s="1"/>
  <c r="L51" i="62" s="1"/>
  <c r="L52" i="62" s="1"/>
  <c r="L53" i="62" s="1"/>
  <c r="L54" i="62" s="1"/>
  <c r="L55" i="62" s="1"/>
  <c r="L56" i="62" s="1"/>
  <c r="L57" i="62" s="1"/>
  <c r="L58" i="62" s="1"/>
  <c r="L59" i="62" s="1"/>
  <c r="L60" i="62" s="1"/>
  <c r="L61" i="62" s="1"/>
  <c r="L62" i="62" s="1"/>
  <c r="L63" i="62" s="1"/>
  <c r="L64" i="62" s="1"/>
  <c r="L65" i="62" s="1"/>
  <c r="L66" i="62" s="1"/>
  <c r="L67" i="62" s="1"/>
  <c r="L68" i="62" s="1"/>
  <c r="L69" i="62" s="1"/>
  <c r="L70" i="62" s="1"/>
  <c r="L71" i="62" s="1"/>
  <c r="L72" i="62" s="1"/>
  <c r="L73" i="62" s="1"/>
  <c r="L74" i="62" s="1"/>
  <c r="L75" i="62" s="1"/>
  <c r="L76" i="62" s="1"/>
  <c r="L77" i="62" s="1"/>
  <c r="L78" i="62" s="1"/>
  <c r="L79" i="62" s="1"/>
  <c r="L80" i="62" s="1"/>
  <c r="L81" i="62" s="1"/>
  <c r="L82" i="62" s="1"/>
  <c r="L83" i="62" s="1"/>
  <c r="L84" i="62" s="1"/>
  <c r="L85" i="62" s="1"/>
  <c r="L86" i="62" s="1"/>
  <c r="L87" i="62" s="1"/>
  <c r="L88" i="62" s="1"/>
  <c r="L89" i="62" s="1"/>
  <c r="L90" i="62" s="1"/>
  <c r="L13" i="62" s="1"/>
  <c r="N32" i="64"/>
  <c r="N33" i="64" s="1"/>
  <c r="N35" i="64" s="1"/>
  <c r="N36" i="64" s="1"/>
  <c r="N37" i="64" s="1"/>
  <c r="N38" i="64" s="1"/>
  <c r="N39" i="64" s="1"/>
  <c r="N40" i="64" s="1"/>
  <c r="N41" i="64" s="1"/>
  <c r="N42" i="64" s="1"/>
  <c r="N43" i="64" s="1"/>
  <c r="N44" i="64" s="1"/>
  <c r="N45" i="64" s="1"/>
  <c r="N46" i="64" s="1"/>
  <c r="N47" i="64" s="1"/>
  <c r="N48" i="64" s="1"/>
  <c r="N49" i="64" s="1"/>
  <c r="N50" i="64" s="1"/>
  <c r="N51" i="64" s="1"/>
  <c r="N52" i="64" s="1"/>
  <c r="N53" i="64" s="1"/>
  <c r="N54" i="64" s="1"/>
  <c r="N55" i="64" s="1"/>
  <c r="N56" i="64" s="1"/>
  <c r="N57" i="64" s="1"/>
  <c r="N58" i="64" s="1"/>
  <c r="N59" i="64" s="1"/>
  <c r="N60" i="64" s="1"/>
  <c r="N61" i="64" s="1"/>
  <c r="N62" i="64" s="1"/>
  <c r="N63" i="64" s="1"/>
  <c r="N64" i="64" s="1"/>
  <c r="N65" i="64" s="1"/>
  <c r="N66" i="64" s="1"/>
  <c r="N67" i="64" s="1"/>
  <c r="N68" i="64" s="1"/>
  <c r="N69" i="64" s="1"/>
  <c r="N70" i="64" s="1"/>
  <c r="N71" i="64" s="1"/>
  <c r="N72" i="64" s="1"/>
  <c r="N73" i="64" s="1"/>
  <c r="N74" i="64" s="1"/>
  <c r="N75" i="64" s="1"/>
  <c r="N76" i="64" s="1"/>
  <c r="N77" i="64" s="1"/>
  <c r="N78" i="64" s="1"/>
  <c r="N79" i="64" s="1"/>
  <c r="N80" i="64" s="1"/>
  <c r="N81" i="64" s="1"/>
  <c r="N82" i="64" s="1"/>
  <c r="N83" i="64" s="1"/>
  <c r="N84" i="64" s="1"/>
  <c r="N85" i="64" s="1"/>
  <c r="N86" i="64" s="1"/>
  <c r="N87" i="64" s="1"/>
  <c r="N88" i="64" s="1"/>
  <c r="N89" i="64" s="1"/>
  <c r="N90" i="64" s="1"/>
  <c r="N13" i="64" s="1"/>
  <c r="N96" i="64"/>
  <c r="N98" i="64" s="1"/>
  <c r="N100" i="64" s="1"/>
  <c r="N101" i="64" s="1"/>
  <c r="N102" i="64" s="1"/>
  <c r="N103" i="64" s="1"/>
  <c r="N104" i="64" s="1"/>
  <c r="N105" i="64" s="1"/>
  <c r="N106" i="64" s="1"/>
  <c r="N107" i="64" s="1"/>
  <c r="N108" i="64" s="1"/>
  <c r="N109" i="64" s="1"/>
  <c r="N110" i="64" s="1"/>
  <c r="N111" i="64" s="1"/>
  <c r="N112" i="64" s="1"/>
  <c r="N113" i="64" s="1"/>
  <c r="N114" i="64" s="1"/>
  <c r="N115" i="64" s="1"/>
  <c r="N116" i="64" s="1"/>
  <c r="N117" i="64" s="1"/>
  <c r="N118" i="64" s="1"/>
  <c r="N119" i="64" s="1"/>
  <c r="N120" i="64" s="1"/>
  <c r="N121" i="64" s="1"/>
  <c r="N15" i="64" s="1"/>
  <c r="L17" i="62" l="1"/>
  <c r="L19" i="62" s="1"/>
  <c r="L21" i="62" s="1"/>
  <c r="L22" i="62" s="1"/>
  <c r="M11" i="62" s="1"/>
  <c r="M30" i="62" s="1"/>
  <c r="N17" i="64"/>
  <c r="N19" i="64" s="1"/>
  <c r="N21" i="64" s="1"/>
  <c r="N22" i="64" l="1"/>
  <c r="O11" i="64" s="1"/>
  <c r="O30" i="64" s="1"/>
  <c r="M96" i="62"/>
  <c r="M31" i="62"/>
  <c r="M97" i="62" s="1"/>
  <c r="O96" i="64" l="1"/>
  <c r="O31" i="64"/>
  <c r="O97" i="64" s="1"/>
  <c r="M98" i="62"/>
  <c r="M100" i="62" s="1"/>
  <c r="M101" i="62" s="1"/>
  <c r="M102" i="62" s="1"/>
  <c r="M103" i="62" s="1"/>
  <c r="M104" i="62" s="1"/>
  <c r="M105" i="62" s="1"/>
  <c r="M106" i="62" s="1"/>
  <c r="M107" i="62" s="1"/>
  <c r="M108" i="62" s="1"/>
  <c r="M109" i="62" s="1"/>
  <c r="M110" i="62" s="1"/>
  <c r="M111" i="62" s="1"/>
  <c r="M112" i="62" s="1"/>
  <c r="M113" i="62" s="1"/>
  <c r="M114" i="62" s="1"/>
  <c r="M115" i="62" s="1"/>
  <c r="M116" i="62" s="1"/>
  <c r="M117" i="62" s="1"/>
  <c r="M118" i="62" s="1"/>
  <c r="M119" i="62" s="1"/>
  <c r="M120" i="62" s="1"/>
  <c r="M121" i="62" s="1"/>
  <c r="M15" i="62" s="1"/>
  <c r="M32" i="62"/>
  <c r="M33" i="62" s="1"/>
  <c r="M35" i="62" s="1"/>
  <c r="M36" i="62" s="1"/>
  <c r="M37" i="62" s="1"/>
  <c r="M38" i="62" s="1"/>
  <c r="M39" i="62" s="1"/>
  <c r="M40" i="62" s="1"/>
  <c r="M41" i="62" s="1"/>
  <c r="M42" i="62" s="1"/>
  <c r="M43" i="62" s="1"/>
  <c r="M44" i="62" s="1"/>
  <c r="M45" i="62" s="1"/>
  <c r="M46" i="62" s="1"/>
  <c r="M47" i="62" s="1"/>
  <c r="M48" i="62" s="1"/>
  <c r="M49" i="62" s="1"/>
  <c r="M50" i="62" s="1"/>
  <c r="M51" i="62" s="1"/>
  <c r="M52" i="62" s="1"/>
  <c r="M53" i="62" s="1"/>
  <c r="M54" i="62" s="1"/>
  <c r="M55" i="62" s="1"/>
  <c r="M56" i="62" s="1"/>
  <c r="M57" i="62" s="1"/>
  <c r="M58" i="62" s="1"/>
  <c r="M59" i="62" s="1"/>
  <c r="M60" i="62" s="1"/>
  <c r="M61" i="62" s="1"/>
  <c r="M62" i="62" s="1"/>
  <c r="M63" i="62" s="1"/>
  <c r="M64" i="62" s="1"/>
  <c r="M65" i="62" s="1"/>
  <c r="M66" i="62" s="1"/>
  <c r="M67" i="62" s="1"/>
  <c r="M68" i="62" s="1"/>
  <c r="M69" i="62" s="1"/>
  <c r="M70" i="62" s="1"/>
  <c r="M71" i="62" s="1"/>
  <c r="M72" i="62" s="1"/>
  <c r="M73" i="62" s="1"/>
  <c r="M74" i="62" s="1"/>
  <c r="M75" i="62" s="1"/>
  <c r="M76" i="62" s="1"/>
  <c r="M77" i="62" s="1"/>
  <c r="M78" i="62" s="1"/>
  <c r="M79" i="62" s="1"/>
  <c r="M80" i="62" s="1"/>
  <c r="M81" i="62" s="1"/>
  <c r="M82" i="62" s="1"/>
  <c r="M83" i="62" s="1"/>
  <c r="M84" i="62" s="1"/>
  <c r="M85" i="62" s="1"/>
  <c r="M86" i="62" s="1"/>
  <c r="M87" i="62" s="1"/>
  <c r="M88" i="62" s="1"/>
  <c r="M89" i="62" s="1"/>
  <c r="M90" i="62" s="1"/>
  <c r="M13" i="62" s="1"/>
  <c r="M17" i="62" s="1"/>
  <c r="M19" i="62" s="1"/>
  <c r="M21" i="62" s="1"/>
  <c r="M22" i="62" s="1"/>
  <c r="N11" i="62" s="1"/>
  <c r="O98" i="64" l="1"/>
  <c r="O100" i="64" s="1"/>
  <c r="O101" i="64" s="1"/>
  <c r="O102" i="64" s="1"/>
  <c r="O103" i="64" s="1"/>
  <c r="O104" i="64" s="1"/>
  <c r="O105" i="64" s="1"/>
  <c r="O106" i="64" s="1"/>
  <c r="O107" i="64" s="1"/>
  <c r="O108" i="64" s="1"/>
  <c r="O109" i="64" s="1"/>
  <c r="O110" i="64" s="1"/>
  <c r="O111" i="64" s="1"/>
  <c r="O112" i="64" s="1"/>
  <c r="O113" i="64" s="1"/>
  <c r="O114" i="64" s="1"/>
  <c r="O115" i="64" s="1"/>
  <c r="O116" i="64" s="1"/>
  <c r="O117" i="64" s="1"/>
  <c r="O118" i="64" s="1"/>
  <c r="O119" i="64" s="1"/>
  <c r="O120" i="64" s="1"/>
  <c r="O121" i="64" s="1"/>
  <c r="O15" i="64" s="1"/>
  <c r="O32" i="64"/>
  <c r="O33" i="64" s="1"/>
  <c r="O35" i="64" s="1"/>
  <c r="O36" i="64" s="1"/>
  <c r="O37" i="64" s="1"/>
  <c r="O38" i="64" s="1"/>
  <c r="O39" i="64" s="1"/>
  <c r="O40" i="64" s="1"/>
  <c r="O41" i="64" s="1"/>
  <c r="O42" i="64" s="1"/>
  <c r="O43" i="64" s="1"/>
  <c r="O44" i="64" s="1"/>
  <c r="O45" i="64" s="1"/>
  <c r="O46" i="64" s="1"/>
  <c r="O47" i="64" s="1"/>
  <c r="O48" i="64" s="1"/>
  <c r="O49" i="64" s="1"/>
  <c r="O50" i="64" s="1"/>
  <c r="O51" i="64" s="1"/>
  <c r="O52" i="64" s="1"/>
  <c r="O53" i="64" s="1"/>
  <c r="O54" i="64" s="1"/>
  <c r="O55" i="64" s="1"/>
  <c r="O56" i="64" s="1"/>
  <c r="O57" i="64" s="1"/>
  <c r="O58" i="64" s="1"/>
  <c r="O59" i="64" s="1"/>
  <c r="O60" i="64" s="1"/>
  <c r="O61" i="64" s="1"/>
  <c r="O62" i="64" s="1"/>
  <c r="O63" i="64" s="1"/>
  <c r="O64" i="64" s="1"/>
  <c r="O65" i="64" s="1"/>
  <c r="O66" i="64" s="1"/>
  <c r="O67" i="64" s="1"/>
  <c r="O68" i="64" s="1"/>
  <c r="O69" i="64" s="1"/>
  <c r="O70" i="64" s="1"/>
  <c r="O71" i="64" s="1"/>
  <c r="O72" i="64" s="1"/>
  <c r="O73" i="64" s="1"/>
  <c r="O74" i="64" s="1"/>
  <c r="O75" i="64" s="1"/>
  <c r="O76" i="64" s="1"/>
  <c r="O77" i="64" s="1"/>
  <c r="O78" i="64" s="1"/>
  <c r="O79" i="64" s="1"/>
  <c r="O80" i="64" s="1"/>
  <c r="O81" i="64" s="1"/>
  <c r="O82" i="64" s="1"/>
  <c r="O83" i="64" s="1"/>
  <c r="O84" i="64" s="1"/>
  <c r="O85" i="64" s="1"/>
  <c r="O86" i="64" s="1"/>
  <c r="O87" i="64" s="1"/>
  <c r="O88" i="64" s="1"/>
  <c r="O89" i="64" s="1"/>
  <c r="O90" i="64" s="1"/>
  <c r="O13" i="64" s="1"/>
  <c r="N30" i="62"/>
  <c r="O17" i="64" l="1"/>
  <c r="O19" i="64" s="1"/>
  <c r="O21" i="64" s="1"/>
  <c r="O22" i="64" s="1"/>
  <c r="P11" i="64" s="1"/>
  <c r="P30" i="64" s="1"/>
  <c r="P31" i="64" s="1"/>
  <c r="P97" i="64" s="1"/>
  <c r="N96" i="62"/>
  <c r="N31" i="62"/>
  <c r="N97" i="62" s="1"/>
  <c r="P96" i="64" l="1"/>
  <c r="P98" i="64" s="1"/>
  <c r="P100" i="64" s="1"/>
  <c r="P101" i="64" s="1"/>
  <c r="P102" i="64" s="1"/>
  <c r="P103" i="64" s="1"/>
  <c r="P104" i="64" s="1"/>
  <c r="P105" i="64" s="1"/>
  <c r="P106" i="64" s="1"/>
  <c r="P107" i="64" s="1"/>
  <c r="P108" i="64" s="1"/>
  <c r="P109" i="64" s="1"/>
  <c r="P110" i="64" s="1"/>
  <c r="P111" i="64" s="1"/>
  <c r="P112" i="64" s="1"/>
  <c r="P113" i="64" s="1"/>
  <c r="P114" i="64" s="1"/>
  <c r="P115" i="64" s="1"/>
  <c r="P116" i="64" s="1"/>
  <c r="P117" i="64" s="1"/>
  <c r="P118" i="64" s="1"/>
  <c r="P119" i="64" s="1"/>
  <c r="P120" i="64" s="1"/>
  <c r="P121" i="64" s="1"/>
  <c r="P15" i="64" s="1"/>
  <c r="P32" i="64"/>
  <c r="P33" i="64" s="1"/>
  <c r="P35" i="64" s="1"/>
  <c r="P36" i="64" s="1"/>
  <c r="P37" i="64" s="1"/>
  <c r="P38" i="64" s="1"/>
  <c r="P39" i="64" s="1"/>
  <c r="P40" i="64" s="1"/>
  <c r="P41" i="64" s="1"/>
  <c r="P42" i="64" s="1"/>
  <c r="P43" i="64" s="1"/>
  <c r="P44" i="64" s="1"/>
  <c r="P45" i="64" s="1"/>
  <c r="P46" i="64" s="1"/>
  <c r="P47" i="64" s="1"/>
  <c r="P48" i="64" s="1"/>
  <c r="P49" i="64" s="1"/>
  <c r="P50" i="64" s="1"/>
  <c r="P51" i="64" s="1"/>
  <c r="P52" i="64" s="1"/>
  <c r="P53" i="64" s="1"/>
  <c r="P54" i="64" s="1"/>
  <c r="P55" i="64" s="1"/>
  <c r="P56" i="64" s="1"/>
  <c r="P57" i="64" s="1"/>
  <c r="P58" i="64" s="1"/>
  <c r="P59" i="64" s="1"/>
  <c r="P60" i="64" s="1"/>
  <c r="P61" i="64" s="1"/>
  <c r="P62" i="64" s="1"/>
  <c r="P63" i="64" s="1"/>
  <c r="P64" i="64" s="1"/>
  <c r="P65" i="64" s="1"/>
  <c r="P66" i="64" s="1"/>
  <c r="P67" i="64" s="1"/>
  <c r="P68" i="64" s="1"/>
  <c r="P69" i="64" s="1"/>
  <c r="P70" i="64" s="1"/>
  <c r="P71" i="64" s="1"/>
  <c r="P72" i="64" s="1"/>
  <c r="P73" i="64" s="1"/>
  <c r="P74" i="64" s="1"/>
  <c r="P75" i="64" s="1"/>
  <c r="P76" i="64" s="1"/>
  <c r="P77" i="64" s="1"/>
  <c r="P78" i="64" s="1"/>
  <c r="P79" i="64" s="1"/>
  <c r="P80" i="64" s="1"/>
  <c r="P81" i="64" s="1"/>
  <c r="P82" i="64" s="1"/>
  <c r="P83" i="64" s="1"/>
  <c r="P84" i="64" s="1"/>
  <c r="P85" i="64" s="1"/>
  <c r="P86" i="64" s="1"/>
  <c r="P87" i="64" s="1"/>
  <c r="P88" i="64" s="1"/>
  <c r="P89" i="64" s="1"/>
  <c r="P90" i="64" s="1"/>
  <c r="P13" i="64" s="1"/>
  <c r="N32" i="62"/>
  <c r="N33" i="62" s="1"/>
  <c r="N35" i="62" s="1"/>
  <c r="N36" i="62" s="1"/>
  <c r="N37" i="62" s="1"/>
  <c r="N38" i="62" s="1"/>
  <c r="N39" i="62" s="1"/>
  <c r="N40" i="62" s="1"/>
  <c r="N41" i="62" s="1"/>
  <c r="N42" i="62" s="1"/>
  <c r="N43" i="62" s="1"/>
  <c r="N44" i="62" s="1"/>
  <c r="N45" i="62" s="1"/>
  <c r="N46" i="62" s="1"/>
  <c r="N47" i="62" s="1"/>
  <c r="N48" i="62" s="1"/>
  <c r="N49" i="62" s="1"/>
  <c r="N50" i="62" s="1"/>
  <c r="N51" i="62" s="1"/>
  <c r="N52" i="62" s="1"/>
  <c r="N53" i="62" s="1"/>
  <c r="N54" i="62" s="1"/>
  <c r="N55" i="62" s="1"/>
  <c r="N56" i="62" s="1"/>
  <c r="N57" i="62" s="1"/>
  <c r="N58" i="62" s="1"/>
  <c r="N59" i="62" s="1"/>
  <c r="N60" i="62" s="1"/>
  <c r="N61" i="62" s="1"/>
  <c r="N62" i="62" s="1"/>
  <c r="N63" i="62" s="1"/>
  <c r="N64" i="62" s="1"/>
  <c r="N65" i="62" s="1"/>
  <c r="N66" i="62" s="1"/>
  <c r="N67" i="62" s="1"/>
  <c r="N68" i="62" s="1"/>
  <c r="N69" i="62" s="1"/>
  <c r="N70" i="62" s="1"/>
  <c r="N71" i="62" s="1"/>
  <c r="N72" i="62" s="1"/>
  <c r="N73" i="62" s="1"/>
  <c r="N74" i="62" s="1"/>
  <c r="N75" i="62" s="1"/>
  <c r="N76" i="62" s="1"/>
  <c r="N77" i="62" s="1"/>
  <c r="N78" i="62" s="1"/>
  <c r="N79" i="62" s="1"/>
  <c r="N80" i="62" s="1"/>
  <c r="N81" i="62" s="1"/>
  <c r="N82" i="62" s="1"/>
  <c r="N83" i="62" s="1"/>
  <c r="N84" i="62" s="1"/>
  <c r="N85" i="62" s="1"/>
  <c r="N86" i="62" s="1"/>
  <c r="N87" i="62" s="1"/>
  <c r="N88" i="62" s="1"/>
  <c r="N89" i="62" s="1"/>
  <c r="N90" i="62" s="1"/>
  <c r="N13" i="62" s="1"/>
  <c r="N98" i="62"/>
  <c r="N100" i="62" s="1"/>
  <c r="N101" i="62" s="1"/>
  <c r="N102" i="62" s="1"/>
  <c r="N103" i="62" s="1"/>
  <c r="N104" i="62" s="1"/>
  <c r="N105" i="62" s="1"/>
  <c r="N106" i="62" s="1"/>
  <c r="N107" i="62" s="1"/>
  <c r="N108" i="62" s="1"/>
  <c r="N109" i="62" s="1"/>
  <c r="N110" i="62" s="1"/>
  <c r="N111" i="62" s="1"/>
  <c r="N112" i="62" s="1"/>
  <c r="N113" i="62" s="1"/>
  <c r="N114" i="62" s="1"/>
  <c r="N115" i="62" s="1"/>
  <c r="N116" i="62" s="1"/>
  <c r="N117" i="62" s="1"/>
  <c r="N118" i="62" s="1"/>
  <c r="N119" i="62" s="1"/>
  <c r="N120" i="62" s="1"/>
  <c r="N121" i="62" s="1"/>
  <c r="N15" i="62" s="1"/>
  <c r="P17" i="64" l="1"/>
  <c r="P19" i="64" s="1"/>
  <c r="P21" i="64" s="1"/>
  <c r="P22" i="64" s="1"/>
  <c r="Q11" i="64" s="1"/>
  <c r="Q30" i="64" s="1"/>
  <c r="N17" i="62"/>
  <c r="N19" i="62" s="1"/>
  <c r="N21" i="62" s="1"/>
  <c r="N22" i="62" s="1"/>
  <c r="O11" i="62" s="1"/>
  <c r="Q31" i="64" l="1"/>
  <c r="Q97" i="64" s="1"/>
  <c r="Q96" i="64"/>
  <c r="O30" i="62"/>
  <c r="Q32" i="64" l="1"/>
  <c r="Q33" i="64" s="1"/>
  <c r="Q35" i="64" s="1"/>
  <c r="Q36" i="64" s="1"/>
  <c r="Q37" i="64" s="1"/>
  <c r="Q38" i="64" s="1"/>
  <c r="Q39" i="64" s="1"/>
  <c r="Q40" i="64" s="1"/>
  <c r="Q41" i="64" s="1"/>
  <c r="Q42" i="64" s="1"/>
  <c r="Q43" i="64" s="1"/>
  <c r="Q44" i="64" s="1"/>
  <c r="Q45" i="64" s="1"/>
  <c r="Q46" i="64" s="1"/>
  <c r="Q47" i="64" s="1"/>
  <c r="Q48" i="64" s="1"/>
  <c r="Q49" i="64" s="1"/>
  <c r="Q50" i="64" s="1"/>
  <c r="Q51" i="64" s="1"/>
  <c r="Q52" i="64" s="1"/>
  <c r="Q53" i="64" s="1"/>
  <c r="Q54" i="64" s="1"/>
  <c r="Q55" i="64" s="1"/>
  <c r="Q56" i="64" s="1"/>
  <c r="Q57" i="64" s="1"/>
  <c r="Q58" i="64" s="1"/>
  <c r="Q59" i="64" s="1"/>
  <c r="Q60" i="64" s="1"/>
  <c r="Q61" i="64" s="1"/>
  <c r="Q62" i="64" s="1"/>
  <c r="Q63" i="64" s="1"/>
  <c r="Q64" i="64" s="1"/>
  <c r="Q65" i="64" s="1"/>
  <c r="Q66" i="64" s="1"/>
  <c r="Q67" i="64" s="1"/>
  <c r="Q68" i="64" s="1"/>
  <c r="Q69" i="64" s="1"/>
  <c r="Q70" i="64" s="1"/>
  <c r="Q71" i="64" s="1"/>
  <c r="Q72" i="64" s="1"/>
  <c r="Q73" i="64" s="1"/>
  <c r="Q74" i="64" s="1"/>
  <c r="Q75" i="64" s="1"/>
  <c r="Q76" i="64" s="1"/>
  <c r="Q77" i="64" s="1"/>
  <c r="Q78" i="64" s="1"/>
  <c r="Q79" i="64" s="1"/>
  <c r="Q80" i="64" s="1"/>
  <c r="Q81" i="64" s="1"/>
  <c r="Q82" i="64" s="1"/>
  <c r="Q83" i="64" s="1"/>
  <c r="Q84" i="64" s="1"/>
  <c r="Q85" i="64" s="1"/>
  <c r="Q86" i="64" s="1"/>
  <c r="Q87" i="64" s="1"/>
  <c r="Q88" i="64" s="1"/>
  <c r="Q89" i="64" s="1"/>
  <c r="Q90" i="64" s="1"/>
  <c r="Q13" i="64" s="1"/>
  <c r="Q98" i="64"/>
  <c r="Q100" i="64" s="1"/>
  <c r="Q101" i="64" s="1"/>
  <c r="Q102" i="64" s="1"/>
  <c r="Q103" i="64" s="1"/>
  <c r="Q104" i="64" s="1"/>
  <c r="Q105" i="64" s="1"/>
  <c r="Q106" i="64" s="1"/>
  <c r="Q107" i="64" s="1"/>
  <c r="Q108" i="64" s="1"/>
  <c r="Q109" i="64" s="1"/>
  <c r="Q110" i="64" s="1"/>
  <c r="Q111" i="64" s="1"/>
  <c r="Q112" i="64" s="1"/>
  <c r="Q113" i="64" s="1"/>
  <c r="Q114" i="64" s="1"/>
  <c r="Q115" i="64" s="1"/>
  <c r="Q116" i="64" s="1"/>
  <c r="Q117" i="64" s="1"/>
  <c r="Q118" i="64" s="1"/>
  <c r="Q119" i="64" s="1"/>
  <c r="Q120" i="64" s="1"/>
  <c r="Q121" i="64" s="1"/>
  <c r="Q15" i="64" s="1"/>
  <c r="O31" i="62"/>
  <c r="O97" i="62" s="1"/>
  <c r="O96" i="62"/>
  <c r="Q17" i="64" l="1"/>
  <c r="Q19" i="64" s="1"/>
  <c r="Q21" i="64" s="1"/>
  <c r="O98" i="62"/>
  <c r="O100" i="62" s="1"/>
  <c r="O101" i="62" s="1"/>
  <c r="O102" i="62" s="1"/>
  <c r="O103" i="62" s="1"/>
  <c r="O104" i="62" s="1"/>
  <c r="O105" i="62" s="1"/>
  <c r="O106" i="62" s="1"/>
  <c r="O107" i="62" s="1"/>
  <c r="O108" i="62" s="1"/>
  <c r="O109" i="62" s="1"/>
  <c r="O110" i="62" s="1"/>
  <c r="O111" i="62" s="1"/>
  <c r="O112" i="62" s="1"/>
  <c r="O113" i="62" s="1"/>
  <c r="O114" i="62" s="1"/>
  <c r="O115" i="62" s="1"/>
  <c r="O116" i="62" s="1"/>
  <c r="O117" i="62" s="1"/>
  <c r="O118" i="62" s="1"/>
  <c r="O119" i="62" s="1"/>
  <c r="O120" i="62" s="1"/>
  <c r="O121" i="62" s="1"/>
  <c r="O15" i="62" s="1"/>
  <c r="O32" i="62"/>
  <c r="O33" i="62" s="1"/>
  <c r="O35" i="62" s="1"/>
  <c r="O36" i="62" s="1"/>
  <c r="O37" i="62" s="1"/>
  <c r="O38" i="62" s="1"/>
  <c r="O39" i="62" s="1"/>
  <c r="O40" i="62" s="1"/>
  <c r="O41" i="62" s="1"/>
  <c r="O42" i="62" s="1"/>
  <c r="O43" i="62" s="1"/>
  <c r="O44" i="62" s="1"/>
  <c r="O45" i="62" s="1"/>
  <c r="O46" i="62" s="1"/>
  <c r="O47" i="62" s="1"/>
  <c r="O48" i="62" s="1"/>
  <c r="O49" i="62" s="1"/>
  <c r="O50" i="62" s="1"/>
  <c r="O51" i="62" s="1"/>
  <c r="O52" i="62" s="1"/>
  <c r="O53" i="62" s="1"/>
  <c r="O54" i="62" s="1"/>
  <c r="O55" i="62" s="1"/>
  <c r="O56" i="62" s="1"/>
  <c r="O57" i="62" s="1"/>
  <c r="O58" i="62" s="1"/>
  <c r="O59" i="62" s="1"/>
  <c r="O60" i="62" s="1"/>
  <c r="O61" i="62" s="1"/>
  <c r="O62" i="62" s="1"/>
  <c r="O63" i="62" s="1"/>
  <c r="O64" i="62" s="1"/>
  <c r="O65" i="62" s="1"/>
  <c r="O66" i="62" s="1"/>
  <c r="O67" i="62" s="1"/>
  <c r="O68" i="62" s="1"/>
  <c r="O69" i="62" s="1"/>
  <c r="O70" i="62" s="1"/>
  <c r="O71" i="62" s="1"/>
  <c r="O72" i="62" s="1"/>
  <c r="O73" i="62" s="1"/>
  <c r="O74" i="62" s="1"/>
  <c r="O75" i="62" s="1"/>
  <c r="O76" i="62" s="1"/>
  <c r="O77" i="62" s="1"/>
  <c r="O78" i="62" s="1"/>
  <c r="O79" i="62" s="1"/>
  <c r="O80" i="62" s="1"/>
  <c r="O81" i="62" s="1"/>
  <c r="O82" i="62" s="1"/>
  <c r="O83" i="62" s="1"/>
  <c r="O84" i="62" s="1"/>
  <c r="O85" i="62" s="1"/>
  <c r="O86" i="62" s="1"/>
  <c r="O87" i="62" s="1"/>
  <c r="O88" i="62" s="1"/>
  <c r="O89" i="62" s="1"/>
  <c r="O90" i="62" s="1"/>
  <c r="O13" i="62" s="1"/>
  <c r="Q22" i="64" l="1"/>
  <c r="R11" i="64" s="1"/>
  <c r="R30" i="64" s="1"/>
  <c r="O17" i="62"/>
  <c r="O19" i="62" s="1"/>
  <c r="O21" i="62" s="1"/>
  <c r="R31" i="64" l="1"/>
  <c r="R97" i="64" s="1"/>
  <c r="R96" i="64"/>
  <c r="O22" i="62"/>
  <c r="P11" i="62" s="1"/>
  <c r="P30" i="62" s="1"/>
  <c r="R98" i="64" l="1"/>
  <c r="R100" i="64" s="1"/>
  <c r="R101" i="64" s="1"/>
  <c r="R102" i="64" s="1"/>
  <c r="R103" i="64" s="1"/>
  <c r="R104" i="64" s="1"/>
  <c r="R105" i="64" s="1"/>
  <c r="R106" i="64" s="1"/>
  <c r="R107" i="64" s="1"/>
  <c r="R108" i="64" s="1"/>
  <c r="R109" i="64" s="1"/>
  <c r="R110" i="64" s="1"/>
  <c r="R111" i="64" s="1"/>
  <c r="R112" i="64" s="1"/>
  <c r="R113" i="64" s="1"/>
  <c r="R114" i="64" s="1"/>
  <c r="R115" i="64" s="1"/>
  <c r="R116" i="64" s="1"/>
  <c r="R117" i="64" s="1"/>
  <c r="R118" i="64" s="1"/>
  <c r="R119" i="64" s="1"/>
  <c r="R120" i="64" s="1"/>
  <c r="R121" i="64" s="1"/>
  <c r="R15" i="64" s="1"/>
  <c r="P31" i="62"/>
  <c r="P97" i="62" s="1"/>
  <c r="R32" i="64"/>
  <c r="R33" i="64" s="1"/>
  <c r="R35" i="64" s="1"/>
  <c r="R36" i="64" s="1"/>
  <c r="R37" i="64" s="1"/>
  <c r="R38" i="64" s="1"/>
  <c r="R39" i="64" s="1"/>
  <c r="R40" i="64" s="1"/>
  <c r="R41" i="64" s="1"/>
  <c r="R42" i="64" s="1"/>
  <c r="R43" i="64" s="1"/>
  <c r="R44" i="64" s="1"/>
  <c r="R45" i="64" s="1"/>
  <c r="R46" i="64" s="1"/>
  <c r="R47" i="64" s="1"/>
  <c r="R48" i="64" s="1"/>
  <c r="R49" i="64" s="1"/>
  <c r="R50" i="64" s="1"/>
  <c r="R51" i="64" s="1"/>
  <c r="R52" i="64" s="1"/>
  <c r="R53" i="64" s="1"/>
  <c r="R54" i="64" s="1"/>
  <c r="R55" i="64" s="1"/>
  <c r="R56" i="64" s="1"/>
  <c r="R57" i="64" s="1"/>
  <c r="R58" i="64" s="1"/>
  <c r="R59" i="64" s="1"/>
  <c r="R60" i="64" s="1"/>
  <c r="R61" i="64" s="1"/>
  <c r="R62" i="64" s="1"/>
  <c r="R63" i="64" s="1"/>
  <c r="R64" i="64" s="1"/>
  <c r="R65" i="64" s="1"/>
  <c r="R66" i="64" s="1"/>
  <c r="R67" i="64" s="1"/>
  <c r="R68" i="64" s="1"/>
  <c r="R69" i="64" s="1"/>
  <c r="R70" i="64" s="1"/>
  <c r="R71" i="64" s="1"/>
  <c r="R72" i="64" s="1"/>
  <c r="R73" i="64" s="1"/>
  <c r="R74" i="64" s="1"/>
  <c r="R75" i="64" s="1"/>
  <c r="R76" i="64" s="1"/>
  <c r="R77" i="64" s="1"/>
  <c r="R78" i="64" s="1"/>
  <c r="R79" i="64" s="1"/>
  <c r="R80" i="64" s="1"/>
  <c r="R81" i="64" s="1"/>
  <c r="R82" i="64" s="1"/>
  <c r="R83" i="64" s="1"/>
  <c r="R84" i="64" s="1"/>
  <c r="R85" i="64" s="1"/>
  <c r="R86" i="64" s="1"/>
  <c r="R87" i="64" s="1"/>
  <c r="R88" i="64" s="1"/>
  <c r="R89" i="64" s="1"/>
  <c r="R90" i="64" s="1"/>
  <c r="R13" i="64" s="1"/>
  <c r="P96" i="62"/>
  <c r="R17" i="64" l="1"/>
  <c r="R19" i="64" s="1"/>
  <c r="R21" i="64" s="1"/>
  <c r="R22" i="64" s="1"/>
  <c r="S11" i="64" s="1"/>
  <c r="S30" i="64" s="1"/>
  <c r="P32" i="62"/>
  <c r="P33" i="62" s="1"/>
  <c r="P35" i="62" s="1"/>
  <c r="P36" i="62" s="1"/>
  <c r="P37" i="62" s="1"/>
  <c r="P38" i="62" s="1"/>
  <c r="P39" i="62" s="1"/>
  <c r="P40" i="62" s="1"/>
  <c r="P41" i="62" s="1"/>
  <c r="P42" i="62" s="1"/>
  <c r="P43" i="62" s="1"/>
  <c r="P44" i="62" s="1"/>
  <c r="P45" i="62" s="1"/>
  <c r="P46" i="62" s="1"/>
  <c r="P47" i="62" s="1"/>
  <c r="P48" i="62" s="1"/>
  <c r="P49" i="62" s="1"/>
  <c r="P50" i="62" s="1"/>
  <c r="P51" i="62" s="1"/>
  <c r="P52" i="62" s="1"/>
  <c r="P53" i="62" s="1"/>
  <c r="P54" i="62" s="1"/>
  <c r="P55" i="62" s="1"/>
  <c r="P56" i="62" s="1"/>
  <c r="P57" i="62" s="1"/>
  <c r="P58" i="62" s="1"/>
  <c r="P59" i="62" s="1"/>
  <c r="P60" i="62" s="1"/>
  <c r="P61" i="62" s="1"/>
  <c r="P62" i="62" s="1"/>
  <c r="P63" i="62" s="1"/>
  <c r="P64" i="62" s="1"/>
  <c r="P65" i="62" s="1"/>
  <c r="P66" i="62" s="1"/>
  <c r="P67" i="62" s="1"/>
  <c r="P68" i="62" s="1"/>
  <c r="P69" i="62" s="1"/>
  <c r="P70" i="62" s="1"/>
  <c r="P71" i="62" s="1"/>
  <c r="P72" i="62" s="1"/>
  <c r="P73" i="62" s="1"/>
  <c r="P74" i="62" s="1"/>
  <c r="P75" i="62" s="1"/>
  <c r="P76" i="62" s="1"/>
  <c r="P77" i="62" s="1"/>
  <c r="P78" i="62" s="1"/>
  <c r="P79" i="62" s="1"/>
  <c r="P80" i="62" s="1"/>
  <c r="P81" i="62" s="1"/>
  <c r="P82" i="62" s="1"/>
  <c r="P83" i="62" s="1"/>
  <c r="P84" i="62" s="1"/>
  <c r="P85" i="62" s="1"/>
  <c r="P86" i="62" s="1"/>
  <c r="P87" i="62" s="1"/>
  <c r="P88" i="62" s="1"/>
  <c r="P89" i="62" s="1"/>
  <c r="P90" i="62" s="1"/>
  <c r="P13" i="62" s="1"/>
  <c r="P98" i="62"/>
  <c r="P100" i="62" s="1"/>
  <c r="P101" i="62" s="1"/>
  <c r="P102" i="62" s="1"/>
  <c r="P103" i="62" s="1"/>
  <c r="P104" i="62" s="1"/>
  <c r="P105" i="62" s="1"/>
  <c r="P106" i="62" s="1"/>
  <c r="P107" i="62" s="1"/>
  <c r="P108" i="62" s="1"/>
  <c r="P109" i="62" s="1"/>
  <c r="P110" i="62" s="1"/>
  <c r="P111" i="62" s="1"/>
  <c r="P112" i="62" s="1"/>
  <c r="P113" i="62" s="1"/>
  <c r="P114" i="62" s="1"/>
  <c r="P115" i="62" s="1"/>
  <c r="P116" i="62" s="1"/>
  <c r="P117" i="62" s="1"/>
  <c r="P118" i="62" s="1"/>
  <c r="P119" i="62" s="1"/>
  <c r="P120" i="62" s="1"/>
  <c r="P121" i="62" s="1"/>
  <c r="P15" i="62" s="1"/>
  <c r="P17" i="62" l="1"/>
  <c r="P19" i="62" s="1"/>
  <c r="P21" i="62" s="1"/>
  <c r="P22" i="62" s="1"/>
  <c r="Q11" i="62" s="1"/>
  <c r="Q30" i="62" s="1"/>
  <c r="Q31" i="62" s="1"/>
  <c r="Q97" i="62" s="1"/>
  <c r="S31" i="64"/>
  <c r="S97" i="64" s="1"/>
  <c r="S96" i="64"/>
  <c r="Q96" i="62" l="1"/>
  <c r="Q98" i="62" s="1"/>
  <c r="Q100" i="62" s="1"/>
  <c r="Q101" i="62" s="1"/>
  <c r="Q102" i="62" s="1"/>
  <c r="Q103" i="62" s="1"/>
  <c r="Q104" i="62" s="1"/>
  <c r="Q105" i="62" s="1"/>
  <c r="Q106" i="62" s="1"/>
  <c r="Q107" i="62" s="1"/>
  <c r="Q108" i="62" s="1"/>
  <c r="Q109" i="62" s="1"/>
  <c r="Q110" i="62" s="1"/>
  <c r="Q111" i="62" s="1"/>
  <c r="Q112" i="62" s="1"/>
  <c r="Q113" i="62" s="1"/>
  <c r="Q114" i="62" s="1"/>
  <c r="Q115" i="62" s="1"/>
  <c r="Q116" i="62" s="1"/>
  <c r="Q117" i="62" s="1"/>
  <c r="Q118" i="62" s="1"/>
  <c r="Q119" i="62" s="1"/>
  <c r="Q120" i="62" s="1"/>
  <c r="Q121" i="62" s="1"/>
  <c r="Q15" i="62" s="1"/>
  <c r="Q32" i="62"/>
  <c r="Q33" i="62" s="1"/>
  <c r="Q35" i="62" s="1"/>
  <c r="Q36" i="62" s="1"/>
  <c r="Q37" i="62" s="1"/>
  <c r="Q38" i="62" s="1"/>
  <c r="Q39" i="62" s="1"/>
  <c r="Q40" i="62" s="1"/>
  <c r="Q41" i="62" s="1"/>
  <c r="Q42" i="62" s="1"/>
  <c r="Q43" i="62" s="1"/>
  <c r="Q44" i="62" s="1"/>
  <c r="Q45" i="62" s="1"/>
  <c r="Q46" i="62" s="1"/>
  <c r="Q47" i="62" s="1"/>
  <c r="Q48" i="62" s="1"/>
  <c r="Q49" i="62" s="1"/>
  <c r="Q50" i="62" s="1"/>
  <c r="Q51" i="62" s="1"/>
  <c r="Q52" i="62" s="1"/>
  <c r="Q53" i="62" s="1"/>
  <c r="Q54" i="62" s="1"/>
  <c r="Q55" i="62" s="1"/>
  <c r="Q56" i="62" s="1"/>
  <c r="Q57" i="62" s="1"/>
  <c r="Q58" i="62" s="1"/>
  <c r="Q59" i="62" s="1"/>
  <c r="Q60" i="62" s="1"/>
  <c r="Q61" i="62" s="1"/>
  <c r="Q62" i="62" s="1"/>
  <c r="Q63" i="62" s="1"/>
  <c r="Q64" i="62" s="1"/>
  <c r="Q65" i="62" s="1"/>
  <c r="Q66" i="62" s="1"/>
  <c r="Q67" i="62" s="1"/>
  <c r="Q68" i="62" s="1"/>
  <c r="Q69" i="62" s="1"/>
  <c r="Q70" i="62" s="1"/>
  <c r="Q71" i="62" s="1"/>
  <c r="Q72" i="62" s="1"/>
  <c r="Q73" i="62" s="1"/>
  <c r="Q74" i="62" s="1"/>
  <c r="Q75" i="62" s="1"/>
  <c r="Q76" i="62" s="1"/>
  <c r="Q77" i="62" s="1"/>
  <c r="Q78" i="62" s="1"/>
  <c r="Q79" i="62" s="1"/>
  <c r="Q80" i="62" s="1"/>
  <c r="Q81" i="62" s="1"/>
  <c r="Q82" i="62" s="1"/>
  <c r="Q83" i="62" s="1"/>
  <c r="Q84" i="62" s="1"/>
  <c r="Q85" i="62" s="1"/>
  <c r="Q86" i="62" s="1"/>
  <c r="Q87" i="62" s="1"/>
  <c r="Q88" i="62" s="1"/>
  <c r="Q89" i="62" s="1"/>
  <c r="Q90" i="62" s="1"/>
  <c r="Q13" i="62" s="1"/>
  <c r="S98" i="64"/>
  <c r="S100" i="64" s="1"/>
  <c r="S101" i="64" s="1"/>
  <c r="S102" i="64" s="1"/>
  <c r="S103" i="64" s="1"/>
  <c r="S104" i="64" s="1"/>
  <c r="S105" i="64" s="1"/>
  <c r="S106" i="64" s="1"/>
  <c r="S107" i="64" s="1"/>
  <c r="S108" i="64" s="1"/>
  <c r="S109" i="64" s="1"/>
  <c r="S110" i="64" s="1"/>
  <c r="S111" i="64" s="1"/>
  <c r="S112" i="64" s="1"/>
  <c r="S113" i="64" s="1"/>
  <c r="S114" i="64" s="1"/>
  <c r="S115" i="64" s="1"/>
  <c r="S116" i="64" s="1"/>
  <c r="S117" i="64" s="1"/>
  <c r="S118" i="64" s="1"/>
  <c r="S119" i="64" s="1"/>
  <c r="S120" i="64" s="1"/>
  <c r="S121" i="64" s="1"/>
  <c r="S15" i="64" s="1"/>
  <c r="S32" i="64"/>
  <c r="S33" i="64" s="1"/>
  <c r="S35" i="64" s="1"/>
  <c r="S36" i="64" s="1"/>
  <c r="S37" i="64" s="1"/>
  <c r="S38" i="64" s="1"/>
  <c r="S39" i="64" s="1"/>
  <c r="S40" i="64" s="1"/>
  <c r="S41" i="64" s="1"/>
  <c r="S42" i="64" s="1"/>
  <c r="S43" i="64" s="1"/>
  <c r="S44" i="64" s="1"/>
  <c r="S45" i="64" s="1"/>
  <c r="S46" i="64" s="1"/>
  <c r="S47" i="64" s="1"/>
  <c r="S48" i="64" s="1"/>
  <c r="S49" i="64" s="1"/>
  <c r="S50" i="64" s="1"/>
  <c r="S51" i="64" s="1"/>
  <c r="S52" i="64" s="1"/>
  <c r="S53" i="64" s="1"/>
  <c r="S54" i="64" s="1"/>
  <c r="S55" i="64" s="1"/>
  <c r="S56" i="64" s="1"/>
  <c r="S57" i="64" s="1"/>
  <c r="S58" i="64" s="1"/>
  <c r="S59" i="64" s="1"/>
  <c r="S60" i="64" s="1"/>
  <c r="S61" i="64" s="1"/>
  <c r="S62" i="64" s="1"/>
  <c r="S63" i="64" s="1"/>
  <c r="S64" i="64" s="1"/>
  <c r="S65" i="64" s="1"/>
  <c r="S66" i="64" s="1"/>
  <c r="S67" i="64" s="1"/>
  <c r="S68" i="64" s="1"/>
  <c r="S69" i="64" s="1"/>
  <c r="S70" i="64" s="1"/>
  <c r="S71" i="64" s="1"/>
  <c r="S72" i="64" s="1"/>
  <c r="S73" i="64" s="1"/>
  <c r="S74" i="64" s="1"/>
  <c r="S75" i="64" s="1"/>
  <c r="S76" i="64" s="1"/>
  <c r="S77" i="64" s="1"/>
  <c r="S78" i="64" s="1"/>
  <c r="S79" i="64" s="1"/>
  <c r="S80" i="64" s="1"/>
  <c r="S81" i="64" s="1"/>
  <c r="S82" i="64" s="1"/>
  <c r="S83" i="64" s="1"/>
  <c r="S84" i="64" s="1"/>
  <c r="S85" i="64" s="1"/>
  <c r="S86" i="64" s="1"/>
  <c r="S87" i="64" s="1"/>
  <c r="S88" i="64" s="1"/>
  <c r="S89" i="64" s="1"/>
  <c r="S90" i="64" s="1"/>
  <c r="S13" i="64" s="1"/>
  <c r="S17" i="64" l="1"/>
  <c r="S19" i="64" s="1"/>
  <c r="S21" i="64" s="1"/>
  <c r="S22" i="64" s="1"/>
  <c r="T11" i="64" s="1"/>
  <c r="T30" i="64" s="1"/>
  <c r="Q17" i="62"/>
  <c r="Q19" i="62" s="1"/>
  <c r="Q21" i="62" s="1"/>
  <c r="Q22" i="62" s="1"/>
  <c r="R11" i="62" s="1"/>
  <c r="R30" i="62" s="1"/>
  <c r="R96" i="62" s="1"/>
  <c r="R31" i="62" l="1"/>
  <c r="R97" i="62" s="1"/>
  <c r="R98" i="62" s="1"/>
  <c r="R100" i="62" s="1"/>
  <c r="R101" i="62" s="1"/>
  <c r="R102" i="62" s="1"/>
  <c r="R103" i="62" s="1"/>
  <c r="R104" i="62" s="1"/>
  <c r="R105" i="62" s="1"/>
  <c r="R106" i="62" s="1"/>
  <c r="R107" i="62" s="1"/>
  <c r="R108" i="62" s="1"/>
  <c r="R109" i="62" s="1"/>
  <c r="R110" i="62" s="1"/>
  <c r="R111" i="62" s="1"/>
  <c r="R112" i="62" s="1"/>
  <c r="R113" i="62" s="1"/>
  <c r="R114" i="62" s="1"/>
  <c r="R115" i="62" s="1"/>
  <c r="R116" i="62" s="1"/>
  <c r="R117" i="62" s="1"/>
  <c r="R118" i="62" s="1"/>
  <c r="R119" i="62" s="1"/>
  <c r="R120" i="62" s="1"/>
  <c r="R121" i="62" s="1"/>
  <c r="R15" i="62" s="1"/>
  <c r="T96" i="64"/>
  <c r="T31" i="64"/>
  <c r="T97" i="64" s="1"/>
  <c r="R32" i="62" l="1"/>
  <c r="R33" i="62" s="1"/>
  <c r="R35" i="62" s="1"/>
  <c r="R36" i="62" s="1"/>
  <c r="R37" i="62" s="1"/>
  <c r="R38" i="62" s="1"/>
  <c r="R39" i="62" s="1"/>
  <c r="R40" i="62" s="1"/>
  <c r="R41" i="62" s="1"/>
  <c r="R42" i="62" s="1"/>
  <c r="R43" i="62" s="1"/>
  <c r="R44" i="62" s="1"/>
  <c r="R45" i="62" s="1"/>
  <c r="R46" i="62" s="1"/>
  <c r="R47" i="62" s="1"/>
  <c r="R48" i="62" s="1"/>
  <c r="R49" i="62" s="1"/>
  <c r="R50" i="62" s="1"/>
  <c r="R51" i="62" s="1"/>
  <c r="R52" i="62" s="1"/>
  <c r="R53" i="62" s="1"/>
  <c r="R54" i="62" s="1"/>
  <c r="R55" i="62" s="1"/>
  <c r="R56" i="62" s="1"/>
  <c r="R57" i="62" s="1"/>
  <c r="R58" i="62" s="1"/>
  <c r="R59" i="62" s="1"/>
  <c r="R60" i="62" s="1"/>
  <c r="R61" i="62" s="1"/>
  <c r="R62" i="62" s="1"/>
  <c r="R63" i="62" s="1"/>
  <c r="R64" i="62" s="1"/>
  <c r="R65" i="62" s="1"/>
  <c r="R66" i="62" s="1"/>
  <c r="R67" i="62" s="1"/>
  <c r="R68" i="62" s="1"/>
  <c r="R69" i="62" s="1"/>
  <c r="R70" i="62" s="1"/>
  <c r="R71" i="62" s="1"/>
  <c r="R72" i="62" s="1"/>
  <c r="R73" i="62" s="1"/>
  <c r="R74" i="62" s="1"/>
  <c r="R75" i="62" s="1"/>
  <c r="R76" i="62" s="1"/>
  <c r="R77" i="62" s="1"/>
  <c r="R78" i="62" s="1"/>
  <c r="R79" i="62" s="1"/>
  <c r="R80" i="62" s="1"/>
  <c r="R81" i="62" s="1"/>
  <c r="R82" i="62" s="1"/>
  <c r="R83" i="62" s="1"/>
  <c r="R84" i="62" s="1"/>
  <c r="R85" i="62" s="1"/>
  <c r="R86" i="62" s="1"/>
  <c r="R87" i="62" s="1"/>
  <c r="R88" i="62" s="1"/>
  <c r="R89" i="62" s="1"/>
  <c r="R90" i="62" s="1"/>
  <c r="R13" i="62" s="1"/>
  <c r="R17" i="62" s="1"/>
  <c r="R19" i="62" s="1"/>
  <c r="R21" i="62" s="1"/>
  <c r="R22" i="62" s="1"/>
  <c r="S11" i="62" s="1"/>
  <c r="T32" i="64"/>
  <c r="T33" i="64" s="1"/>
  <c r="T35" i="64" s="1"/>
  <c r="T36" i="64" s="1"/>
  <c r="T37" i="64" s="1"/>
  <c r="T38" i="64" s="1"/>
  <c r="T39" i="64" s="1"/>
  <c r="T40" i="64" s="1"/>
  <c r="T41" i="64" s="1"/>
  <c r="T42" i="64" s="1"/>
  <c r="T43" i="64" s="1"/>
  <c r="T44" i="64" s="1"/>
  <c r="T45" i="64" s="1"/>
  <c r="T46" i="64" s="1"/>
  <c r="T47" i="64" s="1"/>
  <c r="T48" i="64" s="1"/>
  <c r="T49" i="64" s="1"/>
  <c r="T50" i="64" s="1"/>
  <c r="T51" i="64" s="1"/>
  <c r="T52" i="64" s="1"/>
  <c r="T53" i="64" s="1"/>
  <c r="T54" i="64" s="1"/>
  <c r="T55" i="64" s="1"/>
  <c r="T56" i="64" s="1"/>
  <c r="T57" i="64" s="1"/>
  <c r="T58" i="64" s="1"/>
  <c r="T59" i="64" s="1"/>
  <c r="T60" i="64" s="1"/>
  <c r="T61" i="64" s="1"/>
  <c r="T62" i="64" s="1"/>
  <c r="T63" i="64" s="1"/>
  <c r="T64" i="64" s="1"/>
  <c r="T65" i="64" s="1"/>
  <c r="T66" i="64" s="1"/>
  <c r="T67" i="64" s="1"/>
  <c r="T68" i="64" s="1"/>
  <c r="T69" i="64" s="1"/>
  <c r="T70" i="64" s="1"/>
  <c r="T71" i="64" s="1"/>
  <c r="T72" i="64" s="1"/>
  <c r="T73" i="64" s="1"/>
  <c r="T74" i="64" s="1"/>
  <c r="T75" i="64" s="1"/>
  <c r="T76" i="64" s="1"/>
  <c r="T77" i="64" s="1"/>
  <c r="T78" i="64" s="1"/>
  <c r="T79" i="64" s="1"/>
  <c r="T80" i="64" s="1"/>
  <c r="T81" i="64" s="1"/>
  <c r="T82" i="64" s="1"/>
  <c r="T83" i="64" s="1"/>
  <c r="T84" i="64" s="1"/>
  <c r="T85" i="64" s="1"/>
  <c r="T86" i="64" s="1"/>
  <c r="T87" i="64" s="1"/>
  <c r="T88" i="64" s="1"/>
  <c r="T89" i="64" s="1"/>
  <c r="T90" i="64" s="1"/>
  <c r="T13" i="64" s="1"/>
  <c r="T98" i="64"/>
  <c r="T100" i="64" s="1"/>
  <c r="T101" i="64" s="1"/>
  <c r="T102" i="64" s="1"/>
  <c r="T103" i="64" s="1"/>
  <c r="T104" i="64" s="1"/>
  <c r="T105" i="64" s="1"/>
  <c r="T106" i="64" s="1"/>
  <c r="T107" i="64" s="1"/>
  <c r="T108" i="64" s="1"/>
  <c r="T109" i="64" s="1"/>
  <c r="T110" i="64" s="1"/>
  <c r="T111" i="64" s="1"/>
  <c r="T112" i="64" s="1"/>
  <c r="T113" i="64" s="1"/>
  <c r="T114" i="64" s="1"/>
  <c r="T115" i="64" s="1"/>
  <c r="T116" i="64" s="1"/>
  <c r="T117" i="64" s="1"/>
  <c r="T118" i="64" s="1"/>
  <c r="T119" i="64" s="1"/>
  <c r="T120" i="64" s="1"/>
  <c r="T121" i="64" s="1"/>
  <c r="T15" i="64" s="1"/>
  <c r="T17" i="64" l="1"/>
  <c r="T19" i="64" s="1"/>
  <c r="T21" i="64" s="1"/>
  <c r="S30" i="62"/>
  <c r="T22" i="64" l="1"/>
  <c r="U11" i="64" s="1"/>
  <c r="U30" i="64" s="1"/>
  <c r="S31" i="62"/>
  <c r="S97" i="62" s="1"/>
  <c r="S96" i="62"/>
  <c r="U96" i="64" l="1"/>
  <c r="U31" i="64"/>
  <c r="U97" i="64" s="1"/>
  <c r="S98" i="62"/>
  <c r="S100" i="62" s="1"/>
  <c r="S101" i="62" s="1"/>
  <c r="S102" i="62" s="1"/>
  <c r="S103" i="62" s="1"/>
  <c r="S104" i="62" s="1"/>
  <c r="S105" i="62" s="1"/>
  <c r="S106" i="62" s="1"/>
  <c r="S107" i="62" s="1"/>
  <c r="S108" i="62" s="1"/>
  <c r="S109" i="62" s="1"/>
  <c r="S110" i="62" s="1"/>
  <c r="S111" i="62" s="1"/>
  <c r="S112" i="62" s="1"/>
  <c r="S113" i="62" s="1"/>
  <c r="S114" i="62" s="1"/>
  <c r="S115" i="62" s="1"/>
  <c r="S116" i="62" s="1"/>
  <c r="S117" i="62" s="1"/>
  <c r="S118" i="62" s="1"/>
  <c r="S119" i="62" s="1"/>
  <c r="S120" i="62" s="1"/>
  <c r="S121" i="62" s="1"/>
  <c r="S15" i="62" s="1"/>
  <c r="S32" i="62"/>
  <c r="S33" i="62" s="1"/>
  <c r="S35" i="62" s="1"/>
  <c r="S36" i="62" s="1"/>
  <c r="S37" i="62" s="1"/>
  <c r="S38" i="62" s="1"/>
  <c r="S39" i="62" s="1"/>
  <c r="S40" i="62" s="1"/>
  <c r="S41" i="62" s="1"/>
  <c r="S42" i="62" s="1"/>
  <c r="S43" i="62" s="1"/>
  <c r="S44" i="62" s="1"/>
  <c r="S45" i="62" s="1"/>
  <c r="S46" i="62" s="1"/>
  <c r="S47" i="62" s="1"/>
  <c r="S48" i="62" s="1"/>
  <c r="S49" i="62" s="1"/>
  <c r="S50" i="62" s="1"/>
  <c r="S51" i="62" s="1"/>
  <c r="S52" i="62" s="1"/>
  <c r="S53" i="62" s="1"/>
  <c r="S54" i="62" s="1"/>
  <c r="S55" i="62" s="1"/>
  <c r="S56" i="62" s="1"/>
  <c r="S57" i="62" s="1"/>
  <c r="S58" i="62" s="1"/>
  <c r="S59" i="62" s="1"/>
  <c r="S60" i="62" s="1"/>
  <c r="S61" i="62" s="1"/>
  <c r="S62" i="62" s="1"/>
  <c r="S63" i="62" s="1"/>
  <c r="S64" i="62" s="1"/>
  <c r="S65" i="62" s="1"/>
  <c r="S66" i="62" s="1"/>
  <c r="S67" i="62" s="1"/>
  <c r="S68" i="62" s="1"/>
  <c r="S69" i="62" s="1"/>
  <c r="S70" i="62" s="1"/>
  <c r="S71" i="62" s="1"/>
  <c r="S72" i="62" s="1"/>
  <c r="S73" i="62" s="1"/>
  <c r="S74" i="62" s="1"/>
  <c r="S75" i="62" s="1"/>
  <c r="S76" i="62" s="1"/>
  <c r="S77" i="62" s="1"/>
  <c r="S78" i="62" s="1"/>
  <c r="S79" i="62" s="1"/>
  <c r="S80" i="62" s="1"/>
  <c r="S81" i="62" s="1"/>
  <c r="S82" i="62" s="1"/>
  <c r="S83" i="62" s="1"/>
  <c r="S84" i="62" s="1"/>
  <c r="S85" i="62" s="1"/>
  <c r="S86" i="62" s="1"/>
  <c r="S87" i="62" s="1"/>
  <c r="S88" i="62" s="1"/>
  <c r="S89" i="62" s="1"/>
  <c r="S90" i="62" s="1"/>
  <c r="S13" i="62" s="1"/>
  <c r="U98" i="64" l="1"/>
  <c r="U100" i="64" s="1"/>
  <c r="U101" i="64" s="1"/>
  <c r="U102" i="64" s="1"/>
  <c r="U103" i="64" s="1"/>
  <c r="U104" i="64" s="1"/>
  <c r="U105" i="64" s="1"/>
  <c r="U106" i="64" s="1"/>
  <c r="U107" i="64" s="1"/>
  <c r="U108" i="64" s="1"/>
  <c r="U109" i="64" s="1"/>
  <c r="U110" i="64" s="1"/>
  <c r="U111" i="64" s="1"/>
  <c r="U112" i="64" s="1"/>
  <c r="U113" i="64" s="1"/>
  <c r="U114" i="64" s="1"/>
  <c r="U115" i="64" s="1"/>
  <c r="U116" i="64" s="1"/>
  <c r="U117" i="64" s="1"/>
  <c r="U118" i="64" s="1"/>
  <c r="U119" i="64" s="1"/>
  <c r="U120" i="64" s="1"/>
  <c r="U121" i="64" s="1"/>
  <c r="U15" i="64" s="1"/>
  <c r="U32" i="64"/>
  <c r="U33" i="64" s="1"/>
  <c r="U35" i="64" s="1"/>
  <c r="U36" i="64" s="1"/>
  <c r="U37" i="64" s="1"/>
  <c r="U38" i="64" s="1"/>
  <c r="U39" i="64" s="1"/>
  <c r="U40" i="64" s="1"/>
  <c r="U41" i="64" s="1"/>
  <c r="U42" i="64" s="1"/>
  <c r="U43" i="64" s="1"/>
  <c r="U44" i="64" s="1"/>
  <c r="U45" i="64" s="1"/>
  <c r="U46" i="64" s="1"/>
  <c r="U47" i="64" s="1"/>
  <c r="U48" i="64" s="1"/>
  <c r="U49" i="64" s="1"/>
  <c r="U50" i="64" s="1"/>
  <c r="U51" i="64" s="1"/>
  <c r="U52" i="64" s="1"/>
  <c r="U53" i="64" s="1"/>
  <c r="U54" i="64" s="1"/>
  <c r="U55" i="64" s="1"/>
  <c r="U56" i="64" s="1"/>
  <c r="U57" i="64" s="1"/>
  <c r="U58" i="64" s="1"/>
  <c r="U59" i="64" s="1"/>
  <c r="U60" i="64" s="1"/>
  <c r="U61" i="64" s="1"/>
  <c r="U62" i="64" s="1"/>
  <c r="U63" i="64" s="1"/>
  <c r="U64" i="64" s="1"/>
  <c r="U65" i="64" s="1"/>
  <c r="U66" i="64" s="1"/>
  <c r="U67" i="64" s="1"/>
  <c r="U68" i="64" s="1"/>
  <c r="U69" i="64" s="1"/>
  <c r="U70" i="64" s="1"/>
  <c r="U71" i="64" s="1"/>
  <c r="U72" i="64" s="1"/>
  <c r="U73" i="64" s="1"/>
  <c r="U74" i="64" s="1"/>
  <c r="U75" i="64" s="1"/>
  <c r="U76" i="64" s="1"/>
  <c r="U77" i="64" s="1"/>
  <c r="U78" i="64" s="1"/>
  <c r="U79" i="64" s="1"/>
  <c r="U80" i="64" s="1"/>
  <c r="U81" i="64" s="1"/>
  <c r="U82" i="64" s="1"/>
  <c r="U83" i="64" s="1"/>
  <c r="U84" i="64" s="1"/>
  <c r="U85" i="64" s="1"/>
  <c r="U86" i="64" s="1"/>
  <c r="U87" i="64" s="1"/>
  <c r="U88" i="64" s="1"/>
  <c r="U89" i="64" s="1"/>
  <c r="U90" i="64" s="1"/>
  <c r="U13" i="64" s="1"/>
  <c r="S17" i="62"/>
  <c r="S19" i="62" s="1"/>
  <c r="S21" i="62" s="1"/>
  <c r="S22" i="62" s="1"/>
  <c r="T11" i="62" s="1"/>
  <c r="U17" i="64" l="1"/>
  <c r="U19" i="64" s="1"/>
  <c r="U21" i="64" s="1"/>
  <c r="U22" i="64" s="1"/>
  <c r="B28" i="3" l="1"/>
  <c r="T30" i="62"/>
  <c r="T96" i="62" l="1"/>
  <c r="T31" i="62"/>
  <c r="T97" i="62" s="1"/>
  <c r="T98" i="62" l="1"/>
  <c r="T100" i="62" s="1"/>
  <c r="T101" i="62" s="1"/>
  <c r="T102" i="62" s="1"/>
  <c r="T103" i="62" s="1"/>
  <c r="T104" i="62" s="1"/>
  <c r="T105" i="62" s="1"/>
  <c r="T106" i="62" s="1"/>
  <c r="T107" i="62" s="1"/>
  <c r="T108" i="62" s="1"/>
  <c r="T109" i="62" s="1"/>
  <c r="T110" i="62" s="1"/>
  <c r="T111" i="62" s="1"/>
  <c r="T112" i="62" s="1"/>
  <c r="T113" i="62" s="1"/>
  <c r="T114" i="62" s="1"/>
  <c r="T115" i="62" s="1"/>
  <c r="T116" i="62" s="1"/>
  <c r="T117" i="62" s="1"/>
  <c r="T118" i="62" s="1"/>
  <c r="T119" i="62" s="1"/>
  <c r="T120" i="62" s="1"/>
  <c r="T121" i="62" s="1"/>
  <c r="T15" i="62" s="1"/>
  <c r="T32" i="62"/>
  <c r="T33" i="62" s="1"/>
  <c r="T35" i="62" s="1"/>
  <c r="T36" i="62" s="1"/>
  <c r="T37" i="62" s="1"/>
  <c r="T38" i="62" s="1"/>
  <c r="T39" i="62" s="1"/>
  <c r="T40" i="62" s="1"/>
  <c r="T41" i="62" s="1"/>
  <c r="T42" i="62" s="1"/>
  <c r="T43" i="62" s="1"/>
  <c r="T44" i="62" s="1"/>
  <c r="T45" i="62" s="1"/>
  <c r="T46" i="62" s="1"/>
  <c r="T47" i="62" s="1"/>
  <c r="T48" i="62" s="1"/>
  <c r="T49" i="62" s="1"/>
  <c r="T50" i="62" s="1"/>
  <c r="T51" i="62" s="1"/>
  <c r="T52" i="62" s="1"/>
  <c r="T53" i="62" s="1"/>
  <c r="T54" i="62" s="1"/>
  <c r="T55" i="62" s="1"/>
  <c r="T56" i="62" s="1"/>
  <c r="T57" i="62" s="1"/>
  <c r="T58" i="62" s="1"/>
  <c r="T59" i="62" s="1"/>
  <c r="T60" i="62" s="1"/>
  <c r="T61" i="62" s="1"/>
  <c r="T62" i="62" s="1"/>
  <c r="T63" i="62" s="1"/>
  <c r="T64" i="62" s="1"/>
  <c r="T65" i="62" s="1"/>
  <c r="T66" i="62" s="1"/>
  <c r="T67" i="62" s="1"/>
  <c r="T68" i="62" s="1"/>
  <c r="T69" i="62" s="1"/>
  <c r="T70" i="62" s="1"/>
  <c r="T71" i="62" s="1"/>
  <c r="T72" i="62" s="1"/>
  <c r="T73" i="62" s="1"/>
  <c r="T74" i="62" s="1"/>
  <c r="T75" i="62" s="1"/>
  <c r="T76" i="62" s="1"/>
  <c r="T77" i="62" s="1"/>
  <c r="T78" i="62" s="1"/>
  <c r="T79" i="62" s="1"/>
  <c r="T80" i="62" s="1"/>
  <c r="T81" i="62" s="1"/>
  <c r="T82" i="62" s="1"/>
  <c r="T83" i="62" s="1"/>
  <c r="T84" i="62" s="1"/>
  <c r="T85" i="62" s="1"/>
  <c r="T86" i="62" s="1"/>
  <c r="T87" i="62" s="1"/>
  <c r="T88" i="62" s="1"/>
  <c r="T89" i="62" s="1"/>
  <c r="T90" i="62" s="1"/>
  <c r="T13" i="62" s="1"/>
  <c r="T17" i="62" l="1"/>
  <c r="T19" i="62" s="1"/>
  <c r="T21" i="62" s="1"/>
  <c r="T22" i="62" s="1"/>
  <c r="U11" i="62" s="1"/>
  <c r="U30" i="62" l="1"/>
  <c r="U96" i="62" l="1"/>
  <c r="U31" i="62"/>
  <c r="U97" i="62" s="1"/>
  <c r="U32" i="62" l="1"/>
  <c r="U33" i="62" s="1"/>
  <c r="U35" i="62" s="1"/>
  <c r="U36" i="62" s="1"/>
  <c r="U37" i="62" s="1"/>
  <c r="U38" i="62" s="1"/>
  <c r="U39" i="62" s="1"/>
  <c r="U40" i="62" s="1"/>
  <c r="U41" i="62" s="1"/>
  <c r="U42" i="62" s="1"/>
  <c r="U43" i="62" s="1"/>
  <c r="U44" i="62" s="1"/>
  <c r="U45" i="62" s="1"/>
  <c r="U46" i="62" s="1"/>
  <c r="U47" i="62" s="1"/>
  <c r="U48" i="62" s="1"/>
  <c r="U49" i="62" s="1"/>
  <c r="U50" i="62" s="1"/>
  <c r="U51" i="62" s="1"/>
  <c r="U52" i="62" s="1"/>
  <c r="U53" i="62" s="1"/>
  <c r="U54" i="62" s="1"/>
  <c r="U55" i="62" s="1"/>
  <c r="U56" i="62" s="1"/>
  <c r="U57" i="62" s="1"/>
  <c r="U58" i="62" s="1"/>
  <c r="U59" i="62" s="1"/>
  <c r="U60" i="62" s="1"/>
  <c r="U61" i="62" s="1"/>
  <c r="U62" i="62" s="1"/>
  <c r="U63" i="62" s="1"/>
  <c r="U64" i="62" s="1"/>
  <c r="U65" i="62" s="1"/>
  <c r="U66" i="62" s="1"/>
  <c r="U67" i="62" s="1"/>
  <c r="U68" i="62" s="1"/>
  <c r="U69" i="62" s="1"/>
  <c r="U70" i="62" s="1"/>
  <c r="U71" i="62" s="1"/>
  <c r="U72" i="62" s="1"/>
  <c r="U73" i="62" s="1"/>
  <c r="U74" i="62" s="1"/>
  <c r="U75" i="62" s="1"/>
  <c r="U76" i="62" s="1"/>
  <c r="U77" i="62" s="1"/>
  <c r="U78" i="62" s="1"/>
  <c r="U79" i="62" s="1"/>
  <c r="U80" i="62" s="1"/>
  <c r="U81" i="62" s="1"/>
  <c r="U82" i="62" s="1"/>
  <c r="U83" i="62" s="1"/>
  <c r="U84" i="62" s="1"/>
  <c r="U85" i="62" s="1"/>
  <c r="U86" i="62" s="1"/>
  <c r="U87" i="62" s="1"/>
  <c r="U88" i="62" s="1"/>
  <c r="U89" i="62" s="1"/>
  <c r="U90" i="62" s="1"/>
  <c r="U13" i="62" s="1"/>
  <c r="U98" i="62"/>
  <c r="U100" i="62" s="1"/>
  <c r="U101" i="62" s="1"/>
  <c r="U102" i="62" s="1"/>
  <c r="U103" i="62" s="1"/>
  <c r="U104" i="62" s="1"/>
  <c r="U105" i="62" s="1"/>
  <c r="U106" i="62" s="1"/>
  <c r="U107" i="62" s="1"/>
  <c r="U108" i="62" s="1"/>
  <c r="U109" i="62" s="1"/>
  <c r="U110" i="62" s="1"/>
  <c r="U111" i="62" s="1"/>
  <c r="U112" i="62" s="1"/>
  <c r="U113" i="62" s="1"/>
  <c r="U114" i="62" s="1"/>
  <c r="U115" i="62" s="1"/>
  <c r="U116" i="62" s="1"/>
  <c r="U117" i="62" s="1"/>
  <c r="U118" i="62" s="1"/>
  <c r="U119" i="62" s="1"/>
  <c r="U120" i="62" s="1"/>
  <c r="U121" i="62" s="1"/>
  <c r="U15" i="62" s="1"/>
  <c r="U17" i="62" l="1"/>
  <c r="B27" i="3" s="1"/>
  <c r="F25" i="3" s="1"/>
  <c r="G26" i="3" l="1"/>
  <c r="I26" i="3" s="1"/>
  <c r="G25" i="3"/>
  <c r="G24" i="3" s="1"/>
  <c r="G22" i="3" s="1"/>
  <c r="U19" i="62"/>
  <c r="U21" i="62" s="1"/>
  <c r="U22" i="62" s="1"/>
  <c r="A10" i="3"/>
  <c r="D6" i="3" s="1"/>
  <c r="D7" i="72" s="1"/>
  <c r="E20" i="3" l="1"/>
  <c r="I22" i="3"/>
  <c r="H22" i="3"/>
  <c r="E22" i="3"/>
  <c r="H26" i="3"/>
  <c r="H25" i="3"/>
  <c r="I24" i="3"/>
  <c r="H24" i="3"/>
  <c r="E24" i="3"/>
  <c r="I25" i="3"/>
  <c r="F20" i="3" l="1"/>
  <c r="F22" i="3" s="1"/>
  <c r="F24" i="3" s="1"/>
  <c r="F26" i="3" s="1"/>
  <c r="F11" i="3" s="1"/>
  <c r="F10" i="3" s="1"/>
  <c r="C6" i="3" s="1"/>
  <c r="A6" i="3" s="1"/>
  <c r="B7" i="72" s="1"/>
  <c r="H20" i="3"/>
  <c r="I20" i="3"/>
  <c r="E10" i="3" l="1"/>
  <c r="B6" i="3" s="1"/>
  <c r="D11" i="4"/>
  <c r="D30" i="4" s="1"/>
  <c r="C7" i="72" l="1"/>
  <c r="D31" i="4"/>
  <c r="D97" i="4" s="1"/>
  <c r="D96" i="4"/>
  <c r="D32" i="4" l="1"/>
  <c r="D33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D48" i="4" s="1"/>
  <c r="D49" i="4" s="1"/>
  <c r="D50" i="4" s="1"/>
  <c r="D51" i="4" s="1"/>
  <c r="D52" i="4" s="1"/>
  <c r="D53" i="4" s="1"/>
  <c r="D54" i="4" s="1"/>
  <c r="D55" i="4" s="1"/>
  <c r="D56" i="4" s="1"/>
  <c r="D57" i="4" s="1"/>
  <c r="D58" i="4" s="1"/>
  <c r="D59" i="4" s="1"/>
  <c r="D60" i="4" s="1"/>
  <c r="D61" i="4" s="1"/>
  <c r="D62" i="4" s="1"/>
  <c r="D63" i="4" s="1"/>
  <c r="D64" i="4" s="1"/>
  <c r="D65" i="4" s="1"/>
  <c r="D66" i="4" s="1"/>
  <c r="D67" i="4" s="1"/>
  <c r="D68" i="4" s="1"/>
  <c r="D69" i="4" s="1"/>
  <c r="D70" i="4" s="1"/>
  <c r="D71" i="4" s="1"/>
  <c r="D72" i="4" s="1"/>
  <c r="D73" i="4" s="1"/>
  <c r="D74" i="4" s="1"/>
  <c r="D75" i="4" s="1"/>
  <c r="D76" i="4" s="1"/>
  <c r="D77" i="4" s="1"/>
  <c r="D78" i="4" s="1"/>
  <c r="D79" i="4" s="1"/>
  <c r="D80" i="4" s="1"/>
  <c r="D81" i="4" s="1"/>
  <c r="D82" i="4" s="1"/>
  <c r="D83" i="4" s="1"/>
  <c r="D84" i="4" s="1"/>
  <c r="D85" i="4" s="1"/>
  <c r="D86" i="4" s="1"/>
  <c r="D87" i="4" s="1"/>
  <c r="D88" i="4" s="1"/>
  <c r="D89" i="4" s="1"/>
  <c r="D90" i="4" s="1"/>
  <c r="D13" i="4" s="1"/>
  <c r="D98" i="4"/>
  <c r="D100" i="4" s="1"/>
  <c r="D101" i="4" s="1"/>
  <c r="D102" i="4" s="1"/>
  <c r="D103" i="4" s="1"/>
  <c r="D104" i="4" s="1"/>
  <c r="D105" i="4" s="1"/>
  <c r="D106" i="4" s="1"/>
  <c r="D107" i="4" s="1"/>
  <c r="D108" i="4" s="1"/>
  <c r="D109" i="4" s="1"/>
  <c r="D110" i="4" s="1"/>
  <c r="D111" i="4" s="1"/>
  <c r="D112" i="4" s="1"/>
  <c r="D113" i="4" s="1"/>
  <c r="D114" i="4" s="1"/>
  <c r="D115" i="4" s="1"/>
  <c r="D116" i="4" s="1"/>
  <c r="D117" i="4" s="1"/>
  <c r="D118" i="4" s="1"/>
  <c r="D119" i="4" s="1"/>
  <c r="D120" i="4" s="1"/>
  <c r="D121" i="4" s="1"/>
  <c r="D15" i="4" s="1"/>
  <c r="D17" i="4" l="1"/>
  <c r="D19" i="4" s="1"/>
  <c r="D21" i="4" s="1"/>
  <c r="D22" i="4" s="1"/>
  <c r="E11" i="4" l="1"/>
  <c r="E30" i="4" s="1"/>
  <c r="E96" i="4" l="1"/>
  <c r="E31" i="4"/>
  <c r="E97" i="4" s="1"/>
  <c r="E98" i="4" l="1"/>
  <c r="E100" i="4" s="1"/>
  <c r="E101" i="4" s="1"/>
  <c r="E102" i="4" s="1"/>
  <c r="E103" i="4" s="1"/>
  <c r="E104" i="4" s="1"/>
  <c r="E105" i="4" s="1"/>
  <c r="E106" i="4" s="1"/>
  <c r="E107" i="4" s="1"/>
  <c r="E108" i="4" s="1"/>
  <c r="E109" i="4" s="1"/>
  <c r="E110" i="4" s="1"/>
  <c r="E111" i="4" s="1"/>
  <c r="E112" i="4" s="1"/>
  <c r="E113" i="4" s="1"/>
  <c r="E114" i="4" s="1"/>
  <c r="E115" i="4" s="1"/>
  <c r="E116" i="4" s="1"/>
  <c r="E117" i="4" s="1"/>
  <c r="E118" i="4" s="1"/>
  <c r="E119" i="4" s="1"/>
  <c r="E120" i="4" s="1"/>
  <c r="E121" i="4" s="1"/>
  <c r="E15" i="4" s="1"/>
  <c r="E32" i="4"/>
  <c r="E33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E72" i="4" s="1"/>
  <c r="E73" i="4" s="1"/>
  <c r="E74" i="4" s="1"/>
  <c r="E75" i="4" s="1"/>
  <c r="E76" i="4" s="1"/>
  <c r="E77" i="4" s="1"/>
  <c r="E78" i="4" s="1"/>
  <c r="E79" i="4" s="1"/>
  <c r="E80" i="4" s="1"/>
  <c r="E81" i="4" s="1"/>
  <c r="E82" i="4" s="1"/>
  <c r="E83" i="4" s="1"/>
  <c r="E84" i="4" s="1"/>
  <c r="E85" i="4" s="1"/>
  <c r="E86" i="4" s="1"/>
  <c r="E87" i="4" s="1"/>
  <c r="E88" i="4" s="1"/>
  <c r="E89" i="4" s="1"/>
  <c r="E90" i="4" s="1"/>
  <c r="E13" i="4" s="1"/>
  <c r="E17" i="4" s="1"/>
  <c r="E19" i="4" s="1"/>
  <c r="E21" i="4" s="1"/>
  <c r="E22" i="4" s="1"/>
  <c r="F11" i="4" l="1"/>
  <c r="F30" i="4" s="1"/>
  <c r="F96" i="4" l="1"/>
  <c r="F31" i="4"/>
  <c r="F97" i="4" s="1"/>
  <c r="F98" i="4" l="1"/>
  <c r="F100" i="4" s="1"/>
  <c r="F101" i="4" s="1"/>
  <c r="F102" i="4" s="1"/>
  <c r="F103" i="4" s="1"/>
  <c r="F104" i="4" s="1"/>
  <c r="F105" i="4" s="1"/>
  <c r="F106" i="4" s="1"/>
  <c r="F107" i="4" s="1"/>
  <c r="F108" i="4" s="1"/>
  <c r="F109" i="4" s="1"/>
  <c r="F110" i="4" s="1"/>
  <c r="F111" i="4" s="1"/>
  <c r="F112" i="4" s="1"/>
  <c r="F113" i="4" s="1"/>
  <c r="F114" i="4" s="1"/>
  <c r="F115" i="4" s="1"/>
  <c r="F116" i="4" s="1"/>
  <c r="F117" i="4" s="1"/>
  <c r="F118" i="4" s="1"/>
  <c r="F119" i="4" s="1"/>
  <c r="F120" i="4" s="1"/>
  <c r="F121" i="4" s="1"/>
  <c r="F15" i="4" s="1"/>
  <c r="F32" i="4"/>
  <c r="F33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13" i="4" s="1"/>
  <c r="F17" i="4" l="1"/>
  <c r="F19" i="4" s="1"/>
  <c r="F21" i="4" s="1"/>
  <c r="F22" i="4" s="1"/>
  <c r="G11" i="4" s="1"/>
  <c r="G30" i="4" s="1"/>
  <c r="G96" i="4" l="1"/>
  <c r="G31" i="4"/>
  <c r="G97" i="4" s="1"/>
  <c r="G98" i="4" l="1"/>
  <c r="G100" i="4" s="1"/>
  <c r="G101" i="4" s="1"/>
  <c r="G102" i="4" s="1"/>
  <c r="G103" i="4" s="1"/>
  <c r="G104" i="4" s="1"/>
  <c r="G105" i="4" s="1"/>
  <c r="G106" i="4" s="1"/>
  <c r="G107" i="4" s="1"/>
  <c r="G108" i="4" s="1"/>
  <c r="G109" i="4" s="1"/>
  <c r="G110" i="4" s="1"/>
  <c r="G111" i="4" s="1"/>
  <c r="G112" i="4" s="1"/>
  <c r="G113" i="4" s="1"/>
  <c r="G114" i="4" s="1"/>
  <c r="G115" i="4" s="1"/>
  <c r="G116" i="4" s="1"/>
  <c r="G117" i="4" s="1"/>
  <c r="G118" i="4" s="1"/>
  <c r="G119" i="4" s="1"/>
  <c r="G120" i="4" s="1"/>
  <c r="G121" i="4" s="1"/>
  <c r="G15" i="4" s="1"/>
  <c r="G32" i="4"/>
  <c r="G33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13" i="4" s="1"/>
  <c r="G17" i="4" l="1"/>
  <c r="G19" i="4" s="1"/>
  <c r="G21" i="4" s="1"/>
  <c r="G22" i="4" s="1"/>
  <c r="H11" i="4" l="1"/>
  <c r="H30" i="4" s="1"/>
  <c r="H31" i="4" l="1"/>
  <c r="H97" i="4" s="1"/>
  <c r="H96" i="4"/>
  <c r="H98" i="4" l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5" i="4" s="1"/>
  <c r="H32" i="4"/>
  <c r="H33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13" i="4" s="1"/>
  <c r="H17" i="4" s="1"/>
  <c r="H19" i="4" s="1"/>
  <c r="H21" i="4" s="1"/>
  <c r="H22" i="4" s="1"/>
  <c r="I11" i="4" l="1"/>
  <c r="I30" i="4" s="1"/>
  <c r="I96" i="4" l="1"/>
  <c r="I31" i="4"/>
  <c r="I97" i="4" s="1"/>
  <c r="I32" i="4" l="1"/>
  <c r="I33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I72" i="4" s="1"/>
  <c r="I73" i="4" s="1"/>
  <c r="I74" i="4" s="1"/>
  <c r="I75" i="4" s="1"/>
  <c r="I76" i="4" s="1"/>
  <c r="I77" i="4" s="1"/>
  <c r="I78" i="4" s="1"/>
  <c r="I79" i="4" s="1"/>
  <c r="I80" i="4" s="1"/>
  <c r="I81" i="4" s="1"/>
  <c r="I82" i="4" s="1"/>
  <c r="I83" i="4" s="1"/>
  <c r="I84" i="4" s="1"/>
  <c r="I85" i="4" s="1"/>
  <c r="I86" i="4" s="1"/>
  <c r="I87" i="4" s="1"/>
  <c r="I88" i="4" s="1"/>
  <c r="I89" i="4" s="1"/>
  <c r="I90" i="4" s="1"/>
  <c r="I13" i="4" s="1"/>
  <c r="I98" i="4"/>
  <c r="I100" i="4" s="1"/>
  <c r="I101" i="4" s="1"/>
  <c r="I102" i="4" s="1"/>
  <c r="I103" i="4" s="1"/>
  <c r="I104" i="4" s="1"/>
  <c r="I105" i="4" s="1"/>
  <c r="I106" i="4" s="1"/>
  <c r="I107" i="4" s="1"/>
  <c r="I108" i="4" s="1"/>
  <c r="I109" i="4" s="1"/>
  <c r="I110" i="4" s="1"/>
  <c r="I111" i="4" s="1"/>
  <c r="I112" i="4" s="1"/>
  <c r="I113" i="4" s="1"/>
  <c r="I114" i="4" s="1"/>
  <c r="I115" i="4" s="1"/>
  <c r="I116" i="4" s="1"/>
  <c r="I117" i="4" s="1"/>
  <c r="I118" i="4" s="1"/>
  <c r="I119" i="4" s="1"/>
  <c r="I120" i="4" s="1"/>
  <c r="I121" i="4" s="1"/>
  <c r="I15" i="4" s="1"/>
  <c r="I17" i="4" l="1"/>
  <c r="I19" i="4" s="1"/>
  <c r="I21" i="4" s="1"/>
  <c r="I22" i="4" l="1"/>
  <c r="J11" i="4" s="1"/>
  <c r="J30" i="4" s="1"/>
  <c r="J96" i="4" l="1"/>
  <c r="J31" i="4"/>
  <c r="J97" i="4" s="1"/>
  <c r="J98" i="4" l="1"/>
  <c r="J100" i="4" s="1"/>
  <c r="J101" i="4" s="1"/>
  <c r="J102" i="4" s="1"/>
  <c r="J103" i="4" s="1"/>
  <c r="J104" i="4" s="1"/>
  <c r="J105" i="4" s="1"/>
  <c r="J106" i="4" s="1"/>
  <c r="J107" i="4" s="1"/>
  <c r="J108" i="4" s="1"/>
  <c r="J109" i="4" s="1"/>
  <c r="J110" i="4" s="1"/>
  <c r="J111" i="4" s="1"/>
  <c r="J112" i="4" s="1"/>
  <c r="J113" i="4" s="1"/>
  <c r="J114" i="4" s="1"/>
  <c r="J115" i="4" s="1"/>
  <c r="J116" i="4" s="1"/>
  <c r="J117" i="4" s="1"/>
  <c r="J118" i="4" s="1"/>
  <c r="J119" i="4" s="1"/>
  <c r="J120" i="4" s="1"/>
  <c r="J121" i="4" s="1"/>
  <c r="J15" i="4" s="1"/>
  <c r="J32" i="4"/>
  <c r="J33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J71" i="4" s="1"/>
  <c r="J72" i="4" s="1"/>
  <c r="J73" i="4" s="1"/>
  <c r="J74" i="4" s="1"/>
  <c r="J75" i="4" s="1"/>
  <c r="J76" i="4" s="1"/>
  <c r="J77" i="4" s="1"/>
  <c r="J78" i="4" s="1"/>
  <c r="J79" i="4" s="1"/>
  <c r="J80" i="4" s="1"/>
  <c r="J81" i="4" s="1"/>
  <c r="J82" i="4" s="1"/>
  <c r="J83" i="4" s="1"/>
  <c r="J84" i="4" s="1"/>
  <c r="J85" i="4" s="1"/>
  <c r="J86" i="4" s="1"/>
  <c r="J87" i="4" s="1"/>
  <c r="J88" i="4" s="1"/>
  <c r="J89" i="4" s="1"/>
  <c r="J90" i="4" s="1"/>
  <c r="J13" i="4" s="1"/>
  <c r="J17" i="4" l="1"/>
  <c r="J19" i="4" s="1"/>
  <c r="J21" i="4" s="1"/>
  <c r="J22" i="4" s="1"/>
  <c r="K11" i="4" s="1"/>
  <c r="K30" i="4" s="1"/>
  <c r="K31" i="4" s="1"/>
  <c r="K97" i="4" s="1"/>
  <c r="K96" i="4" l="1"/>
  <c r="K98" i="4" s="1"/>
  <c r="K100" i="4" s="1"/>
  <c r="K101" i="4" s="1"/>
  <c r="K102" i="4" s="1"/>
  <c r="K103" i="4" s="1"/>
  <c r="K104" i="4" s="1"/>
  <c r="K105" i="4" s="1"/>
  <c r="K106" i="4" s="1"/>
  <c r="K107" i="4" s="1"/>
  <c r="K108" i="4" s="1"/>
  <c r="K109" i="4" s="1"/>
  <c r="K110" i="4" s="1"/>
  <c r="K111" i="4" s="1"/>
  <c r="K112" i="4" s="1"/>
  <c r="K113" i="4" s="1"/>
  <c r="K114" i="4" s="1"/>
  <c r="K115" i="4" s="1"/>
  <c r="K116" i="4" s="1"/>
  <c r="K117" i="4" s="1"/>
  <c r="K118" i="4" s="1"/>
  <c r="K119" i="4" s="1"/>
  <c r="K120" i="4" s="1"/>
  <c r="K121" i="4" s="1"/>
  <c r="K15" i="4" s="1"/>
  <c r="K32" i="4"/>
  <c r="K33" i="4" s="1"/>
  <c r="K35" i="4" s="1"/>
  <c r="K36" i="4" s="1"/>
  <c r="K37" i="4" s="1"/>
  <c r="K38" i="4" s="1"/>
  <c r="K39" i="4" s="1"/>
  <c r="K40" i="4" s="1"/>
  <c r="K41" i="4" s="1"/>
  <c r="K42" i="4" s="1"/>
  <c r="K43" i="4" s="1"/>
  <c r="K44" i="4" s="1"/>
  <c r="K45" i="4" s="1"/>
  <c r="K46" i="4" s="1"/>
  <c r="K47" i="4" s="1"/>
  <c r="K48" i="4" s="1"/>
  <c r="K49" i="4" s="1"/>
  <c r="K50" i="4" s="1"/>
  <c r="K51" i="4" s="1"/>
  <c r="K52" i="4" s="1"/>
  <c r="K53" i="4" s="1"/>
  <c r="K54" i="4" s="1"/>
  <c r="K55" i="4" s="1"/>
  <c r="K56" i="4" s="1"/>
  <c r="K57" i="4" s="1"/>
  <c r="K58" i="4" s="1"/>
  <c r="K59" i="4" s="1"/>
  <c r="K60" i="4" s="1"/>
  <c r="K61" i="4" s="1"/>
  <c r="K62" i="4" s="1"/>
  <c r="K63" i="4" s="1"/>
  <c r="K64" i="4" s="1"/>
  <c r="K65" i="4" s="1"/>
  <c r="K66" i="4" s="1"/>
  <c r="K67" i="4" s="1"/>
  <c r="K68" i="4" s="1"/>
  <c r="K69" i="4" s="1"/>
  <c r="K70" i="4" s="1"/>
  <c r="K71" i="4" s="1"/>
  <c r="K72" i="4" s="1"/>
  <c r="K73" i="4" s="1"/>
  <c r="K74" i="4" s="1"/>
  <c r="K75" i="4" s="1"/>
  <c r="K76" i="4" s="1"/>
  <c r="K77" i="4" s="1"/>
  <c r="K78" i="4" s="1"/>
  <c r="K79" i="4" s="1"/>
  <c r="K80" i="4" s="1"/>
  <c r="K81" i="4" s="1"/>
  <c r="K82" i="4" s="1"/>
  <c r="K83" i="4" s="1"/>
  <c r="K84" i="4" s="1"/>
  <c r="K85" i="4" s="1"/>
  <c r="K86" i="4" s="1"/>
  <c r="K87" i="4" s="1"/>
  <c r="K88" i="4" s="1"/>
  <c r="K89" i="4" s="1"/>
  <c r="K90" i="4" s="1"/>
  <c r="K13" i="4" s="1"/>
  <c r="K17" i="4" l="1"/>
  <c r="K19" i="4" s="1"/>
  <c r="K21" i="4" s="1"/>
  <c r="K22" i="4" s="1"/>
  <c r="L11" i="4" s="1"/>
  <c r="L30" i="4" s="1"/>
  <c r="L96" i="4" s="1"/>
  <c r="L31" i="4" l="1"/>
  <c r="L97" i="4" s="1"/>
  <c r="L98" i="4" s="1"/>
  <c r="L100" i="4" s="1"/>
  <c r="L101" i="4" s="1"/>
  <c r="L102" i="4" s="1"/>
  <c r="L103" i="4" s="1"/>
  <c r="L104" i="4" s="1"/>
  <c r="L105" i="4" s="1"/>
  <c r="L106" i="4" s="1"/>
  <c r="L107" i="4" s="1"/>
  <c r="L108" i="4" s="1"/>
  <c r="L109" i="4" s="1"/>
  <c r="L110" i="4" s="1"/>
  <c r="L111" i="4" s="1"/>
  <c r="L112" i="4" s="1"/>
  <c r="L113" i="4" s="1"/>
  <c r="L114" i="4" s="1"/>
  <c r="L115" i="4" s="1"/>
  <c r="L116" i="4" s="1"/>
  <c r="L117" i="4" s="1"/>
  <c r="L118" i="4" s="1"/>
  <c r="L119" i="4" s="1"/>
  <c r="L120" i="4" s="1"/>
  <c r="L121" i="4" s="1"/>
  <c r="L15" i="4" s="1"/>
  <c r="L32" i="4" l="1"/>
  <c r="L33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L69" i="4" s="1"/>
  <c r="L70" i="4" s="1"/>
  <c r="L71" i="4" s="1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L87" i="4" s="1"/>
  <c r="L88" i="4" s="1"/>
  <c r="L89" i="4" s="1"/>
  <c r="L90" i="4" s="1"/>
  <c r="L13" i="4" s="1"/>
  <c r="L17" i="4" s="1"/>
  <c r="L19" i="4" s="1"/>
  <c r="L21" i="4" s="1"/>
  <c r="L22" i="4" s="1"/>
  <c r="M11" i="4" s="1"/>
  <c r="M30" i="4" s="1"/>
  <c r="M31" i="4" s="1"/>
  <c r="M97" i="4" s="1"/>
  <c r="M96" i="4" l="1"/>
  <c r="M98" i="4" s="1"/>
  <c r="M100" i="4" s="1"/>
  <c r="M101" i="4" s="1"/>
  <c r="M102" i="4" s="1"/>
  <c r="M103" i="4" s="1"/>
  <c r="M104" i="4" s="1"/>
  <c r="M105" i="4" s="1"/>
  <c r="M106" i="4" s="1"/>
  <c r="M107" i="4" s="1"/>
  <c r="M108" i="4" s="1"/>
  <c r="M109" i="4" s="1"/>
  <c r="M110" i="4" s="1"/>
  <c r="M111" i="4" s="1"/>
  <c r="M112" i="4" s="1"/>
  <c r="M113" i="4" s="1"/>
  <c r="M114" i="4" s="1"/>
  <c r="M115" i="4" s="1"/>
  <c r="M116" i="4" s="1"/>
  <c r="M117" i="4" s="1"/>
  <c r="M118" i="4" s="1"/>
  <c r="M119" i="4" s="1"/>
  <c r="M120" i="4" s="1"/>
  <c r="M121" i="4" s="1"/>
  <c r="M15" i="4" s="1"/>
  <c r="M32" i="4"/>
  <c r="M33" i="4" s="1"/>
  <c r="M35" i="4" s="1"/>
  <c r="M36" i="4" s="1"/>
  <c r="M37" i="4" s="1"/>
  <c r="M38" i="4" s="1"/>
  <c r="M39" i="4" s="1"/>
  <c r="M40" i="4" s="1"/>
  <c r="M41" i="4" s="1"/>
  <c r="M42" i="4" s="1"/>
  <c r="M43" i="4" s="1"/>
  <c r="M44" i="4" s="1"/>
  <c r="M45" i="4" s="1"/>
  <c r="M46" i="4" s="1"/>
  <c r="M47" i="4" s="1"/>
  <c r="M48" i="4" s="1"/>
  <c r="M49" i="4" s="1"/>
  <c r="M50" i="4" s="1"/>
  <c r="M51" i="4" s="1"/>
  <c r="M52" i="4" s="1"/>
  <c r="M53" i="4" s="1"/>
  <c r="M54" i="4" s="1"/>
  <c r="M55" i="4" s="1"/>
  <c r="M56" i="4" s="1"/>
  <c r="M57" i="4" s="1"/>
  <c r="M58" i="4" s="1"/>
  <c r="M59" i="4" s="1"/>
  <c r="M60" i="4" s="1"/>
  <c r="M61" i="4" s="1"/>
  <c r="M62" i="4" s="1"/>
  <c r="M63" i="4" s="1"/>
  <c r="M64" i="4" s="1"/>
  <c r="M65" i="4" s="1"/>
  <c r="M66" i="4" s="1"/>
  <c r="M67" i="4" s="1"/>
  <c r="M68" i="4" s="1"/>
  <c r="M69" i="4" s="1"/>
  <c r="M70" i="4" s="1"/>
  <c r="M71" i="4" s="1"/>
  <c r="M72" i="4" s="1"/>
  <c r="M73" i="4" s="1"/>
  <c r="M74" i="4" s="1"/>
  <c r="M75" i="4" s="1"/>
  <c r="M76" i="4" s="1"/>
  <c r="M77" i="4" s="1"/>
  <c r="M78" i="4" s="1"/>
  <c r="M79" i="4" s="1"/>
  <c r="M80" i="4" s="1"/>
  <c r="M81" i="4" s="1"/>
  <c r="M82" i="4" s="1"/>
  <c r="M83" i="4" s="1"/>
  <c r="M84" i="4" s="1"/>
  <c r="M85" i="4" s="1"/>
  <c r="M86" i="4" s="1"/>
  <c r="M87" i="4" s="1"/>
  <c r="M88" i="4" s="1"/>
  <c r="M89" i="4" s="1"/>
  <c r="M90" i="4" s="1"/>
  <c r="M13" i="4" s="1"/>
  <c r="M17" i="4" l="1"/>
  <c r="M19" i="4" s="1"/>
  <c r="M21" i="4" s="1"/>
  <c r="M22" i="4" s="1"/>
  <c r="N11" i="4" s="1"/>
  <c r="N30" i="4" s="1"/>
  <c r="N96" i="4" s="1"/>
  <c r="N31" i="4" l="1"/>
  <c r="N97" i="4" s="1"/>
  <c r="N98" i="4" s="1"/>
  <c r="N100" i="4" s="1"/>
  <c r="N101" i="4" s="1"/>
  <c r="N102" i="4" s="1"/>
  <c r="N103" i="4" s="1"/>
  <c r="N104" i="4" s="1"/>
  <c r="N105" i="4" s="1"/>
  <c r="N106" i="4" s="1"/>
  <c r="N107" i="4" s="1"/>
  <c r="N108" i="4" s="1"/>
  <c r="N109" i="4" s="1"/>
  <c r="N110" i="4" s="1"/>
  <c r="N111" i="4" s="1"/>
  <c r="N112" i="4" s="1"/>
  <c r="N113" i="4" s="1"/>
  <c r="N114" i="4" s="1"/>
  <c r="N115" i="4" s="1"/>
  <c r="N116" i="4" s="1"/>
  <c r="N117" i="4" s="1"/>
  <c r="N118" i="4" s="1"/>
  <c r="N119" i="4" s="1"/>
  <c r="N120" i="4" s="1"/>
  <c r="N121" i="4" s="1"/>
  <c r="N15" i="4" s="1"/>
  <c r="N32" i="4" l="1"/>
  <c r="N33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N72" i="4" s="1"/>
  <c r="N73" i="4" s="1"/>
  <c r="N74" i="4" s="1"/>
  <c r="N75" i="4" s="1"/>
  <c r="N76" i="4" s="1"/>
  <c r="N77" i="4" s="1"/>
  <c r="N78" i="4" s="1"/>
  <c r="N79" i="4" s="1"/>
  <c r="N80" i="4" s="1"/>
  <c r="N81" i="4" s="1"/>
  <c r="N82" i="4" s="1"/>
  <c r="N83" i="4" s="1"/>
  <c r="N84" i="4" s="1"/>
  <c r="N85" i="4" s="1"/>
  <c r="N86" i="4" s="1"/>
  <c r="N87" i="4" s="1"/>
  <c r="N88" i="4" s="1"/>
  <c r="N89" i="4" s="1"/>
  <c r="N90" i="4" s="1"/>
  <c r="N13" i="4" s="1"/>
  <c r="N17" i="4" s="1"/>
  <c r="N19" i="4" s="1"/>
  <c r="N21" i="4" s="1"/>
  <c r="N22" i="4" s="1"/>
  <c r="O11" i="4" s="1"/>
  <c r="O30" i="4" s="1"/>
  <c r="O96" i="4" l="1"/>
  <c r="O31" i="4"/>
  <c r="O97" i="4" s="1"/>
  <c r="O32" i="4" l="1"/>
  <c r="O33" i="4" s="1"/>
  <c r="O35" i="4" s="1"/>
  <c r="O36" i="4" s="1"/>
  <c r="O37" i="4" s="1"/>
  <c r="O38" i="4" s="1"/>
  <c r="O39" i="4" s="1"/>
  <c r="O40" i="4" s="1"/>
  <c r="O41" i="4" s="1"/>
  <c r="O42" i="4" s="1"/>
  <c r="O43" i="4" s="1"/>
  <c r="O44" i="4" s="1"/>
  <c r="O45" i="4" s="1"/>
  <c r="O46" i="4" s="1"/>
  <c r="O47" i="4" s="1"/>
  <c r="O48" i="4" s="1"/>
  <c r="O49" i="4" s="1"/>
  <c r="O50" i="4" s="1"/>
  <c r="O51" i="4" s="1"/>
  <c r="O52" i="4" s="1"/>
  <c r="O53" i="4" s="1"/>
  <c r="O54" i="4" s="1"/>
  <c r="O55" i="4" s="1"/>
  <c r="O56" i="4" s="1"/>
  <c r="O57" i="4" s="1"/>
  <c r="O58" i="4" s="1"/>
  <c r="O59" i="4" s="1"/>
  <c r="O60" i="4" s="1"/>
  <c r="O61" i="4" s="1"/>
  <c r="O62" i="4" s="1"/>
  <c r="O63" i="4" s="1"/>
  <c r="O64" i="4" s="1"/>
  <c r="O65" i="4" s="1"/>
  <c r="O66" i="4" s="1"/>
  <c r="O67" i="4" s="1"/>
  <c r="O68" i="4" s="1"/>
  <c r="O69" i="4" s="1"/>
  <c r="O70" i="4" s="1"/>
  <c r="O71" i="4" s="1"/>
  <c r="O72" i="4" s="1"/>
  <c r="O73" i="4" s="1"/>
  <c r="O74" i="4" s="1"/>
  <c r="O75" i="4" s="1"/>
  <c r="O76" i="4" s="1"/>
  <c r="O77" i="4" s="1"/>
  <c r="O78" i="4" s="1"/>
  <c r="O79" i="4" s="1"/>
  <c r="O80" i="4" s="1"/>
  <c r="O81" i="4" s="1"/>
  <c r="O82" i="4" s="1"/>
  <c r="O83" i="4" s="1"/>
  <c r="O84" i="4" s="1"/>
  <c r="O85" i="4" s="1"/>
  <c r="O86" i="4" s="1"/>
  <c r="O87" i="4" s="1"/>
  <c r="O88" i="4" s="1"/>
  <c r="O89" i="4" s="1"/>
  <c r="O90" i="4" s="1"/>
  <c r="O13" i="4" s="1"/>
  <c r="O98" i="4"/>
  <c r="O100" i="4" s="1"/>
  <c r="O101" i="4" s="1"/>
  <c r="O102" i="4" s="1"/>
  <c r="O103" i="4" s="1"/>
  <c r="O104" i="4" s="1"/>
  <c r="O105" i="4" s="1"/>
  <c r="O106" i="4" s="1"/>
  <c r="O107" i="4" s="1"/>
  <c r="O108" i="4" s="1"/>
  <c r="O109" i="4" s="1"/>
  <c r="O110" i="4" s="1"/>
  <c r="O111" i="4" s="1"/>
  <c r="O112" i="4" s="1"/>
  <c r="O113" i="4" s="1"/>
  <c r="O114" i="4" s="1"/>
  <c r="O115" i="4" s="1"/>
  <c r="O116" i="4" s="1"/>
  <c r="O117" i="4" s="1"/>
  <c r="O118" i="4" s="1"/>
  <c r="O119" i="4" s="1"/>
  <c r="O120" i="4" s="1"/>
  <c r="O121" i="4" s="1"/>
  <c r="O15" i="4" s="1"/>
  <c r="O17" i="4" l="1"/>
  <c r="O19" i="4" s="1"/>
  <c r="O21" i="4" s="1"/>
  <c r="O22" i="4" s="1"/>
  <c r="P11" i="4" l="1"/>
  <c r="P30" i="4" s="1"/>
  <c r="P31" i="4" l="1"/>
  <c r="P97" i="4" s="1"/>
  <c r="P96" i="4"/>
  <c r="P32" i="4" l="1"/>
  <c r="P33" i="4" s="1"/>
  <c r="P35" i="4" s="1"/>
  <c r="P36" i="4" s="1"/>
  <c r="P37" i="4" s="1"/>
  <c r="P38" i="4" s="1"/>
  <c r="P39" i="4" s="1"/>
  <c r="P40" i="4" s="1"/>
  <c r="P41" i="4" s="1"/>
  <c r="P42" i="4" s="1"/>
  <c r="P43" i="4" s="1"/>
  <c r="P44" i="4" s="1"/>
  <c r="P45" i="4" s="1"/>
  <c r="P46" i="4" s="1"/>
  <c r="P47" i="4" s="1"/>
  <c r="P48" i="4" s="1"/>
  <c r="P49" i="4" s="1"/>
  <c r="P50" i="4" s="1"/>
  <c r="P51" i="4" s="1"/>
  <c r="P52" i="4" s="1"/>
  <c r="P53" i="4" s="1"/>
  <c r="P54" i="4" s="1"/>
  <c r="P55" i="4" s="1"/>
  <c r="P56" i="4" s="1"/>
  <c r="P57" i="4" s="1"/>
  <c r="P58" i="4" s="1"/>
  <c r="P59" i="4" s="1"/>
  <c r="P60" i="4" s="1"/>
  <c r="P61" i="4" s="1"/>
  <c r="P62" i="4" s="1"/>
  <c r="P63" i="4" s="1"/>
  <c r="P64" i="4" s="1"/>
  <c r="P65" i="4" s="1"/>
  <c r="P66" i="4" s="1"/>
  <c r="P67" i="4" s="1"/>
  <c r="P68" i="4" s="1"/>
  <c r="P69" i="4" s="1"/>
  <c r="P70" i="4" s="1"/>
  <c r="P71" i="4" s="1"/>
  <c r="P72" i="4" s="1"/>
  <c r="P73" i="4" s="1"/>
  <c r="P74" i="4" s="1"/>
  <c r="P75" i="4" s="1"/>
  <c r="P76" i="4" s="1"/>
  <c r="P77" i="4" s="1"/>
  <c r="P78" i="4" s="1"/>
  <c r="P79" i="4" s="1"/>
  <c r="P80" i="4" s="1"/>
  <c r="P81" i="4" s="1"/>
  <c r="P82" i="4" s="1"/>
  <c r="P83" i="4" s="1"/>
  <c r="P84" i="4" s="1"/>
  <c r="P85" i="4" s="1"/>
  <c r="P86" i="4" s="1"/>
  <c r="P87" i="4" s="1"/>
  <c r="P88" i="4" s="1"/>
  <c r="P89" i="4" s="1"/>
  <c r="P90" i="4" s="1"/>
  <c r="P13" i="4" s="1"/>
  <c r="P98" i="4"/>
  <c r="P100" i="4" s="1"/>
  <c r="P101" i="4" s="1"/>
  <c r="P102" i="4" s="1"/>
  <c r="P103" i="4" s="1"/>
  <c r="P104" i="4" s="1"/>
  <c r="P105" i="4" s="1"/>
  <c r="P106" i="4" s="1"/>
  <c r="P107" i="4" s="1"/>
  <c r="P108" i="4" s="1"/>
  <c r="P109" i="4" s="1"/>
  <c r="P110" i="4" s="1"/>
  <c r="P111" i="4" s="1"/>
  <c r="P112" i="4" s="1"/>
  <c r="P113" i="4" s="1"/>
  <c r="P114" i="4" s="1"/>
  <c r="P115" i="4" s="1"/>
  <c r="P116" i="4" s="1"/>
  <c r="P117" i="4" s="1"/>
  <c r="P118" i="4" s="1"/>
  <c r="P119" i="4" s="1"/>
  <c r="P120" i="4" s="1"/>
  <c r="P121" i="4" s="1"/>
  <c r="P15" i="4" s="1"/>
  <c r="P17" i="4" l="1"/>
  <c r="P19" i="4" s="1"/>
  <c r="P21" i="4" s="1"/>
  <c r="P22" i="4" s="1"/>
  <c r="Q11" i="4" l="1"/>
  <c r="Q30" i="4" s="1"/>
  <c r="Q31" i="4" l="1"/>
  <c r="Q97" i="4" s="1"/>
  <c r="Q96" i="4"/>
  <c r="Q98" i="4" l="1"/>
  <c r="Q100" i="4" s="1"/>
  <c r="Q101" i="4" s="1"/>
  <c r="Q102" i="4" s="1"/>
  <c r="Q103" i="4" s="1"/>
  <c r="Q104" i="4" s="1"/>
  <c r="Q105" i="4" s="1"/>
  <c r="Q106" i="4" s="1"/>
  <c r="Q107" i="4" s="1"/>
  <c r="Q108" i="4" s="1"/>
  <c r="Q109" i="4" s="1"/>
  <c r="Q110" i="4" s="1"/>
  <c r="Q111" i="4" s="1"/>
  <c r="Q112" i="4" s="1"/>
  <c r="Q113" i="4" s="1"/>
  <c r="Q114" i="4" s="1"/>
  <c r="Q115" i="4" s="1"/>
  <c r="Q116" i="4" s="1"/>
  <c r="Q117" i="4" s="1"/>
  <c r="Q118" i="4" s="1"/>
  <c r="Q119" i="4" s="1"/>
  <c r="Q120" i="4" s="1"/>
  <c r="Q121" i="4" s="1"/>
  <c r="Q15" i="4" s="1"/>
  <c r="Q32" i="4"/>
  <c r="Q33" i="4" s="1"/>
  <c r="Q35" i="4" s="1"/>
  <c r="Q36" i="4" s="1"/>
  <c r="Q37" i="4" s="1"/>
  <c r="Q38" i="4" s="1"/>
  <c r="Q39" i="4" s="1"/>
  <c r="Q40" i="4" s="1"/>
  <c r="Q41" i="4" s="1"/>
  <c r="Q42" i="4" s="1"/>
  <c r="Q43" i="4" s="1"/>
  <c r="Q44" i="4" s="1"/>
  <c r="Q45" i="4" s="1"/>
  <c r="Q46" i="4" s="1"/>
  <c r="Q47" i="4" s="1"/>
  <c r="Q48" i="4" s="1"/>
  <c r="Q49" i="4" s="1"/>
  <c r="Q50" i="4" s="1"/>
  <c r="Q51" i="4" s="1"/>
  <c r="Q52" i="4" s="1"/>
  <c r="Q53" i="4" s="1"/>
  <c r="Q54" i="4" s="1"/>
  <c r="Q55" i="4" s="1"/>
  <c r="Q56" i="4" s="1"/>
  <c r="Q57" i="4" s="1"/>
  <c r="Q58" i="4" s="1"/>
  <c r="Q59" i="4" s="1"/>
  <c r="Q60" i="4" s="1"/>
  <c r="Q61" i="4" s="1"/>
  <c r="Q62" i="4" s="1"/>
  <c r="Q63" i="4" s="1"/>
  <c r="Q64" i="4" s="1"/>
  <c r="Q65" i="4" s="1"/>
  <c r="Q66" i="4" s="1"/>
  <c r="Q67" i="4" s="1"/>
  <c r="Q68" i="4" s="1"/>
  <c r="Q69" i="4" s="1"/>
  <c r="Q70" i="4" s="1"/>
  <c r="Q71" i="4" s="1"/>
  <c r="Q72" i="4" s="1"/>
  <c r="Q73" i="4" s="1"/>
  <c r="Q74" i="4" s="1"/>
  <c r="Q75" i="4" s="1"/>
  <c r="Q76" i="4" s="1"/>
  <c r="Q77" i="4" s="1"/>
  <c r="Q78" i="4" s="1"/>
  <c r="Q79" i="4" s="1"/>
  <c r="Q80" i="4" s="1"/>
  <c r="Q81" i="4" s="1"/>
  <c r="Q82" i="4" s="1"/>
  <c r="Q83" i="4" s="1"/>
  <c r="Q84" i="4" s="1"/>
  <c r="Q85" i="4" s="1"/>
  <c r="Q86" i="4" s="1"/>
  <c r="Q87" i="4" s="1"/>
  <c r="Q88" i="4" s="1"/>
  <c r="Q89" i="4" s="1"/>
  <c r="Q90" i="4" s="1"/>
  <c r="Q13" i="4" s="1"/>
  <c r="Q17" i="4" l="1"/>
  <c r="Q19" i="4" s="1"/>
  <c r="Q21" i="4" s="1"/>
  <c r="Q22" i="4" s="1"/>
  <c r="R11" i="4" s="1"/>
  <c r="R30" i="4" l="1"/>
  <c r="R31" i="4" l="1"/>
  <c r="R97" i="4" s="1"/>
  <c r="R96" i="4"/>
  <c r="R98" i="4" l="1"/>
  <c r="R100" i="4" s="1"/>
  <c r="R101" i="4" s="1"/>
  <c r="R102" i="4" s="1"/>
  <c r="R103" i="4" s="1"/>
  <c r="R104" i="4" s="1"/>
  <c r="R105" i="4" s="1"/>
  <c r="R106" i="4" s="1"/>
  <c r="R107" i="4" s="1"/>
  <c r="R108" i="4" s="1"/>
  <c r="R109" i="4" s="1"/>
  <c r="R110" i="4" s="1"/>
  <c r="R111" i="4" s="1"/>
  <c r="R112" i="4" s="1"/>
  <c r="R113" i="4" s="1"/>
  <c r="R114" i="4" s="1"/>
  <c r="R115" i="4" s="1"/>
  <c r="R116" i="4" s="1"/>
  <c r="R117" i="4" s="1"/>
  <c r="R118" i="4" s="1"/>
  <c r="R119" i="4" s="1"/>
  <c r="R120" i="4" s="1"/>
  <c r="R121" i="4" s="1"/>
  <c r="R15" i="4" s="1"/>
  <c r="R32" i="4"/>
  <c r="R33" i="4" s="1"/>
  <c r="R35" i="4" s="1"/>
  <c r="R36" i="4" s="1"/>
  <c r="R37" i="4" s="1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R65" i="4" s="1"/>
  <c r="R66" i="4" s="1"/>
  <c r="R67" i="4" s="1"/>
  <c r="R68" i="4" s="1"/>
  <c r="R69" i="4" s="1"/>
  <c r="R70" i="4" s="1"/>
  <c r="R71" i="4" s="1"/>
  <c r="R72" i="4" s="1"/>
  <c r="R73" i="4" s="1"/>
  <c r="R74" i="4" s="1"/>
  <c r="R75" i="4" s="1"/>
  <c r="R76" i="4" s="1"/>
  <c r="R77" i="4" s="1"/>
  <c r="R78" i="4" s="1"/>
  <c r="R79" i="4" s="1"/>
  <c r="R80" i="4" s="1"/>
  <c r="R81" i="4" s="1"/>
  <c r="R82" i="4" s="1"/>
  <c r="R83" i="4" s="1"/>
  <c r="R84" i="4" s="1"/>
  <c r="R85" i="4" s="1"/>
  <c r="R86" i="4" s="1"/>
  <c r="R87" i="4" s="1"/>
  <c r="R88" i="4" s="1"/>
  <c r="R89" i="4" s="1"/>
  <c r="R90" i="4" s="1"/>
  <c r="R13" i="4" s="1"/>
  <c r="R17" i="4" l="1"/>
  <c r="R19" i="4" s="1"/>
  <c r="R21" i="4" s="1"/>
  <c r="R22" i="4" s="1"/>
  <c r="S11" i="4" l="1"/>
  <c r="S30" i="4" s="1"/>
  <c r="S31" i="4" l="1"/>
  <c r="S97" i="4" s="1"/>
  <c r="S96" i="4"/>
  <c r="S32" i="4" l="1"/>
  <c r="S33" i="4" s="1"/>
  <c r="S35" i="4" s="1"/>
  <c r="S36" i="4" s="1"/>
  <c r="S37" i="4" s="1"/>
  <c r="S38" i="4" s="1"/>
  <c r="S39" i="4" s="1"/>
  <c r="S40" i="4" s="1"/>
  <c r="S41" i="4" s="1"/>
  <c r="S42" i="4" s="1"/>
  <c r="S43" i="4" s="1"/>
  <c r="S44" i="4" s="1"/>
  <c r="S45" i="4" s="1"/>
  <c r="S46" i="4" s="1"/>
  <c r="S47" i="4" s="1"/>
  <c r="S48" i="4" s="1"/>
  <c r="S49" i="4" s="1"/>
  <c r="S50" i="4" s="1"/>
  <c r="S51" i="4" s="1"/>
  <c r="S52" i="4" s="1"/>
  <c r="S53" i="4" s="1"/>
  <c r="S54" i="4" s="1"/>
  <c r="S55" i="4" s="1"/>
  <c r="S56" i="4" s="1"/>
  <c r="S57" i="4" s="1"/>
  <c r="S58" i="4" s="1"/>
  <c r="S59" i="4" s="1"/>
  <c r="S60" i="4" s="1"/>
  <c r="S61" i="4" s="1"/>
  <c r="S62" i="4" s="1"/>
  <c r="S63" i="4" s="1"/>
  <c r="S64" i="4" s="1"/>
  <c r="S65" i="4" s="1"/>
  <c r="S66" i="4" s="1"/>
  <c r="S67" i="4" s="1"/>
  <c r="S68" i="4" s="1"/>
  <c r="S69" i="4" s="1"/>
  <c r="S70" i="4" s="1"/>
  <c r="S71" i="4" s="1"/>
  <c r="S72" i="4" s="1"/>
  <c r="S73" i="4" s="1"/>
  <c r="S74" i="4" s="1"/>
  <c r="S75" i="4" s="1"/>
  <c r="S76" i="4" s="1"/>
  <c r="S77" i="4" s="1"/>
  <c r="S78" i="4" s="1"/>
  <c r="S79" i="4" s="1"/>
  <c r="S80" i="4" s="1"/>
  <c r="S81" i="4" s="1"/>
  <c r="S82" i="4" s="1"/>
  <c r="S83" i="4" s="1"/>
  <c r="S84" i="4" s="1"/>
  <c r="S85" i="4" s="1"/>
  <c r="S86" i="4" s="1"/>
  <c r="S87" i="4" s="1"/>
  <c r="S88" i="4" s="1"/>
  <c r="S89" i="4" s="1"/>
  <c r="S90" i="4" s="1"/>
  <c r="S13" i="4" s="1"/>
  <c r="S98" i="4"/>
  <c r="S100" i="4" s="1"/>
  <c r="S101" i="4" s="1"/>
  <c r="S102" i="4" s="1"/>
  <c r="S103" i="4" s="1"/>
  <c r="S104" i="4" s="1"/>
  <c r="S105" i="4" s="1"/>
  <c r="S106" i="4" s="1"/>
  <c r="S107" i="4" s="1"/>
  <c r="S108" i="4" s="1"/>
  <c r="S109" i="4" s="1"/>
  <c r="S110" i="4" s="1"/>
  <c r="S111" i="4" s="1"/>
  <c r="S112" i="4" s="1"/>
  <c r="S113" i="4" s="1"/>
  <c r="S114" i="4" s="1"/>
  <c r="S115" i="4" s="1"/>
  <c r="S116" i="4" s="1"/>
  <c r="S117" i="4" s="1"/>
  <c r="S118" i="4" s="1"/>
  <c r="S119" i="4" s="1"/>
  <c r="S120" i="4" s="1"/>
  <c r="S121" i="4" s="1"/>
  <c r="S15" i="4" s="1"/>
  <c r="S17" i="4" l="1"/>
  <c r="S19" i="4" s="1"/>
  <c r="S21" i="4" s="1"/>
  <c r="S22" i="4" s="1"/>
  <c r="T11" i="4" s="1"/>
  <c r="T30" i="4" l="1"/>
  <c r="T31" i="4" l="1"/>
  <c r="T97" i="4" s="1"/>
  <c r="T96" i="4"/>
  <c r="T98" i="4" l="1"/>
  <c r="T100" i="4" s="1"/>
  <c r="T101" i="4" s="1"/>
  <c r="T102" i="4" s="1"/>
  <c r="T103" i="4" s="1"/>
  <c r="T104" i="4" s="1"/>
  <c r="T105" i="4" s="1"/>
  <c r="T106" i="4" s="1"/>
  <c r="T107" i="4" s="1"/>
  <c r="T108" i="4" s="1"/>
  <c r="T109" i="4" s="1"/>
  <c r="T110" i="4" s="1"/>
  <c r="T111" i="4" s="1"/>
  <c r="T112" i="4" s="1"/>
  <c r="T113" i="4" s="1"/>
  <c r="T114" i="4" s="1"/>
  <c r="T115" i="4" s="1"/>
  <c r="T116" i="4" s="1"/>
  <c r="T117" i="4" s="1"/>
  <c r="T118" i="4" s="1"/>
  <c r="T119" i="4" s="1"/>
  <c r="T120" i="4" s="1"/>
  <c r="T121" i="4" s="1"/>
  <c r="T15" i="4" s="1"/>
  <c r="T32" i="4"/>
  <c r="T33" i="4" s="1"/>
  <c r="T35" i="4" s="1"/>
  <c r="T36" i="4" s="1"/>
  <c r="T37" i="4" s="1"/>
  <c r="T38" i="4" s="1"/>
  <c r="T39" i="4" s="1"/>
  <c r="T40" i="4" s="1"/>
  <c r="T41" i="4" s="1"/>
  <c r="T42" i="4" s="1"/>
  <c r="T43" i="4" s="1"/>
  <c r="T44" i="4" s="1"/>
  <c r="T45" i="4" s="1"/>
  <c r="T46" i="4" s="1"/>
  <c r="T47" i="4" s="1"/>
  <c r="T48" i="4" s="1"/>
  <c r="T49" i="4" s="1"/>
  <c r="T50" i="4" s="1"/>
  <c r="T51" i="4" s="1"/>
  <c r="T52" i="4" s="1"/>
  <c r="T53" i="4" s="1"/>
  <c r="T54" i="4" s="1"/>
  <c r="T55" i="4" s="1"/>
  <c r="T56" i="4" s="1"/>
  <c r="T57" i="4" s="1"/>
  <c r="T58" i="4" s="1"/>
  <c r="T59" i="4" s="1"/>
  <c r="T60" i="4" s="1"/>
  <c r="T61" i="4" s="1"/>
  <c r="T62" i="4" s="1"/>
  <c r="T63" i="4" s="1"/>
  <c r="T64" i="4" s="1"/>
  <c r="T65" i="4" s="1"/>
  <c r="T66" i="4" s="1"/>
  <c r="T67" i="4" s="1"/>
  <c r="T68" i="4" s="1"/>
  <c r="T69" i="4" s="1"/>
  <c r="T70" i="4" s="1"/>
  <c r="T71" i="4" s="1"/>
  <c r="T72" i="4" s="1"/>
  <c r="T73" i="4" s="1"/>
  <c r="T74" i="4" s="1"/>
  <c r="T75" i="4" s="1"/>
  <c r="T76" i="4" s="1"/>
  <c r="T77" i="4" s="1"/>
  <c r="T78" i="4" s="1"/>
  <c r="T79" i="4" s="1"/>
  <c r="T80" i="4" s="1"/>
  <c r="T81" i="4" s="1"/>
  <c r="T82" i="4" s="1"/>
  <c r="T83" i="4" s="1"/>
  <c r="T84" i="4" s="1"/>
  <c r="T85" i="4" s="1"/>
  <c r="T86" i="4" s="1"/>
  <c r="T87" i="4" s="1"/>
  <c r="T88" i="4" s="1"/>
  <c r="T89" i="4" s="1"/>
  <c r="T90" i="4" s="1"/>
  <c r="T13" i="4" s="1"/>
  <c r="T17" i="4" l="1"/>
  <c r="T19" i="4" s="1"/>
  <c r="T21" i="4" s="1"/>
  <c r="T22" i="4" s="1"/>
  <c r="U11" i="4" s="1"/>
  <c r="U30" i="4" s="1"/>
  <c r="U31" i="4" l="1"/>
  <c r="U97" i="4" s="1"/>
  <c r="U96" i="4"/>
  <c r="U98" i="4" l="1"/>
  <c r="U100" i="4" s="1"/>
  <c r="U101" i="4" s="1"/>
  <c r="U102" i="4" s="1"/>
  <c r="U103" i="4" s="1"/>
  <c r="U104" i="4" s="1"/>
  <c r="U105" i="4" s="1"/>
  <c r="U106" i="4" s="1"/>
  <c r="U107" i="4" s="1"/>
  <c r="U108" i="4" s="1"/>
  <c r="U109" i="4" s="1"/>
  <c r="U110" i="4" s="1"/>
  <c r="U111" i="4" s="1"/>
  <c r="U112" i="4" s="1"/>
  <c r="U113" i="4" s="1"/>
  <c r="U114" i="4" s="1"/>
  <c r="U115" i="4" s="1"/>
  <c r="U116" i="4" s="1"/>
  <c r="U117" i="4" s="1"/>
  <c r="U118" i="4" s="1"/>
  <c r="U119" i="4" s="1"/>
  <c r="U120" i="4" s="1"/>
  <c r="U121" i="4" s="1"/>
  <c r="U15" i="4" s="1"/>
  <c r="U32" i="4"/>
  <c r="U33" i="4" s="1"/>
  <c r="U35" i="4" s="1"/>
  <c r="U36" i="4" s="1"/>
  <c r="U37" i="4" s="1"/>
  <c r="U38" i="4" s="1"/>
  <c r="U39" i="4" s="1"/>
  <c r="U40" i="4" s="1"/>
  <c r="U41" i="4" s="1"/>
  <c r="U42" i="4" s="1"/>
  <c r="U43" i="4" s="1"/>
  <c r="U44" i="4" s="1"/>
  <c r="U45" i="4" s="1"/>
  <c r="U46" i="4" s="1"/>
  <c r="U47" i="4" s="1"/>
  <c r="U48" i="4" s="1"/>
  <c r="U49" i="4" s="1"/>
  <c r="U50" i="4" s="1"/>
  <c r="U51" i="4" s="1"/>
  <c r="U52" i="4" s="1"/>
  <c r="U53" i="4" s="1"/>
  <c r="U54" i="4" s="1"/>
  <c r="U55" i="4" s="1"/>
  <c r="U56" i="4" s="1"/>
  <c r="U57" i="4" s="1"/>
  <c r="U58" i="4" s="1"/>
  <c r="U59" i="4" s="1"/>
  <c r="U60" i="4" s="1"/>
  <c r="U61" i="4" s="1"/>
  <c r="U62" i="4" s="1"/>
  <c r="U63" i="4" s="1"/>
  <c r="U64" i="4" s="1"/>
  <c r="U65" i="4" s="1"/>
  <c r="U66" i="4" s="1"/>
  <c r="U67" i="4" s="1"/>
  <c r="U68" i="4" s="1"/>
  <c r="U69" i="4" s="1"/>
  <c r="U70" i="4" s="1"/>
  <c r="U71" i="4" s="1"/>
  <c r="U72" i="4" s="1"/>
  <c r="U73" i="4" s="1"/>
  <c r="U74" i="4" s="1"/>
  <c r="U75" i="4" s="1"/>
  <c r="U76" i="4" s="1"/>
  <c r="U77" i="4" s="1"/>
  <c r="U78" i="4" s="1"/>
  <c r="U79" i="4" s="1"/>
  <c r="U80" i="4" s="1"/>
  <c r="U81" i="4" s="1"/>
  <c r="U82" i="4" s="1"/>
  <c r="U83" i="4" s="1"/>
  <c r="U84" i="4" s="1"/>
  <c r="U85" i="4" s="1"/>
  <c r="U86" i="4" s="1"/>
  <c r="U87" i="4" s="1"/>
  <c r="U88" i="4" s="1"/>
  <c r="U89" i="4" s="1"/>
  <c r="U90" i="4" s="1"/>
  <c r="U13" i="4" s="1"/>
  <c r="U17" i="4" l="1"/>
  <c r="U19" i="4" s="1"/>
  <c r="U21" i="4" s="1"/>
  <c r="U22" i="4" s="1"/>
  <c r="E7" i="72" l="1"/>
</calcChain>
</file>

<file path=xl/sharedStrings.xml><?xml version="1.0" encoding="utf-8"?>
<sst xmlns="http://schemas.openxmlformats.org/spreadsheetml/2006/main" count="1849" uniqueCount="222">
  <si>
    <t>mjd</t>
    <phoneticPr fontId="1"/>
  </si>
  <si>
    <t>月の視横径計算</t>
    <rPh sb="0" eb="1">
      <t>ツキ</t>
    </rPh>
    <rPh sb="2" eb="3">
      <t>シ</t>
    </rPh>
    <rPh sb="3" eb="5">
      <t>オウケイ</t>
    </rPh>
    <rPh sb="5" eb="7">
      <t>ケイサン</t>
    </rPh>
    <phoneticPr fontId="1"/>
  </si>
  <si>
    <t>delta</t>
  </si>
  <si>
    <t>月齢</t>
    <rPh sb="0" eb="2">
      <t>ゲツレイ</t>
    </rPh>
    <phoneticPr fontId="1"/>
  </si>
  <si>
    <t>y1</t>
    <phoneticPr fontId="1"/>
  </si>
  <si>
    <t>y2</t>
  </si>
  <si>
    <t>時</t>
    <rPh sb="0" eb="1">
      <t>ジ</t>
    </rPh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</si>
  <si>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</si>
  <si>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</si>
  <si>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MJD</t>
    <phoneticPr fontId="1"/>
  </si>
  <si>
    <t>T</t>
    <phoneticPr fontId="1"/>
  </si>
  <si>
    <t>y</t>
    <phoneticPr fontId="1"/>
  </si>
  <si>
    <t>y3</t>
    <phoneticPr fontId="1"/>
  </si>
  <si>
    <t>y4</t>
    <phoneticPr fontId="1"/>
  </si>
  <si>
    <t>y5</t>
    <phoneticPr fontId="1"/>
  </si>
  <si>
    <t>y6</t>
    <phoneticPr fontId="1"/>
  </si>
  <si>
    <t>y7</t>
    <phoneticPr fontId="1"/>
  </si>
  <si>
    <t>y8</t>
    <phoneticPr fontId="1"/>
  </si>
  <si>
    <t>y9</t>
    <phoneticPr fontId="1"/>
  </si>
  <si>
    <t>y10</t>
    <phoneticPr fontId="1"/>
  </si>
  <si>
    <t>y11</t>
    <phoneticPr fontId="1"/>
  </si>
  <si>
    <t>y12</t>
    <phoneticPr fontId="1"/>
  </si>
  <si>
    <t>y13</t>
    <phoneticPr fontId="1"/>
  </si>
  <si>
    <t>y14</t>
    <phoneticPr fontId="1"/>
  </si>
  <si>
    <t>y15</t>
    <phoneticPr fontId="1"/>
  </si>
  <si>
    <t>y16</t>
    <phoneticPr fontId="1"/>
  </si>
  <si>
    <t>y17</t>
    <phoneticPr fontId="1"/>
  </si>
  <si>
    <t>y18</t>
    <phoneticPr fontId="1"/>
  </si>
  <si>
    <t>y19</t>
    <phoneticPr fontId="1"/>
  </si>
  <si>
    <t>y20</t>
    <phoneticPr fontId="1"/>
  </si>
  <si>
    <t>y21</t>
    <phoneticPr fontId="1"/>
  </si>
  <si>
    <t>y22</t>
    <phoneticPr fontId="1"/>
  </si>
  <si>
    <t>y23</t>
    <phoneticPr fontId="1"/>
  </si>
  <si>
    <t>y24</t>
    <phoneticPr fontId="1"/>
  </si>
  <si>
    <t>y25</t>
    <phoneticPr fontId="1"/>
  </si>
  <si>
    <t>y26</t>
    <phoneticPr fontId="1"/>
  </si>
  <si>
    <t>y27</t>
    <phoneticPr fontId="1"/>
  </si>
  <si>
    <t>y28</t>
    <phoneticPr fontId="1"/>
  </si>
  <si>
    <t>y29</t>
    <phoneticPr fontId="1"/>
  </si>
  <si>
    <t>y30</t>
    <phoneticPr fontId="1"/>
  </si>
  <si>
    <t>y31</t>
    <phoneticPr fontId="1"/>
  </si>
  <si>
    <t>y32</t>
    <phoneticPr fontId="1"/>
  </si>
  <si>
    <t>y33</t>
    <phoneticPr fontId="1"/>
  </si>
  <si>
    <t>y34</t>
    <phoneticPr fontId="1"/>
  </si>
  <si>
    <t>y35</t>
    <phoneticPr fontId="1"/>
  </si>
  <si>
    <t>y36</t>
    <phoneticPr fontId="1"/>
  </si>
  <si>
    <t>y37</t>
    <phoneticPr fontId="1"/>
  </si>
  <si>
    <t>y38</t>
    <phoneticPr fontId="1"/>
  </si>
  <si>
    <t>y39</t>
    <phoneticPr fontId="1"/>
  </si>
  <si>
    <t>y40</t>
    <phoneticPr fontId="1"/>
  </si>
  <si>
    <t>y41</t>
    <phoneticPr fontId="1"/>
  </si>
  <si>
    <t>y42</t>
    <phoneticPr fontId="1"/>
  </si>
  <si>
    <t>y43</t>
    <phoneticPr fontId="1"/>
  </si>
  <si>
    <t>y44</t>
    <phoneticPr fontId="1"/>
  </si>
  <si>
    <t>y45</t>
    <phoneticPr fontId="1"/>
  </si>
  <si>
    <t>y46</t>
    <phoneticPr fontId="1"/>
  </si>
  <si>
    <t>y47</t>
    <phoneticPr fontId="1"/>
  </si>
  <si>
    <t>y48</t>
    <phoneticPr fontId="1"/>
  </si>
  <si>
    <t>y49</t>
    <phoneticPr fontId="1"/>
  </si>
  <si>
    <t>y50</t>
    <phoneticPr fontId="1"/>
  </si>
  <si>
    <t>y51</t>
    <phoneticPr fontId="1"/>
  </si>
  <si>
    <t>y52</t>
    <phoneticPr fontId="1"/>
  </si>
  <si>
    <t>y53</t>
    <phoneticPr fontId="1"/>
  </si>
  <si>
    <t>y54</t>
    <phoneticPr fontId="1"/>
  </si>
  <si>
    <t>Y</t>
    <phoneticPr fontId="1"/>
  </si>
  <si>
    <t>CalcMoonPhase(mjd)</t>
  </si>
  <si>
    <t>dif  = 12.1818</t>
  </si>
  <si>
    <t>rdif = 360/12.1818</t>
    <phoneticPr fontId="1"/>
  </si>
  <si>
    <t>rdif</t>
  </si>
  <si>
    <t xml:space="preserve">dif </t>
    <phoneticPr fontId="1"/>
  </si>
  <si>
    <t>mjdc=mjd</t>
    <phoneticPr fontId="1"/>
  </si>
  <si>
    <t>mjdc</t>
    <phoneticPr fontId="1"/>
  </si>
  <si>
    <t>ym = CalcLambda(mjdc)</t>
  </si>
  <si>
    <t xml:space="preserve">ym </t>
    <phoneticPr fontId="1"/>
  </si>
  <si>
    <t>太陽視横径計算</t>
  </si>
  <si>
    <t>太陽視横径計算</t>
    <rPh sb="0" eb="2">
      <t>タイヨウ</t>
    </rPh>
    <rPh sb="2" eb="3">
      <t>シ</t>
    </rPh>
    <rPh sb="3" eb="5">
      <t>オウケイ</t>
    </rPh>
    <rPh sb="5" eb="7">
      <t>ケイサン</t>
    </rPh>
    <phoneticPr fontId="1"/>
  </si>
  <si>
    <t>Ts</t>
    <phoneticPr fontId="1"/>
  </si>
  <si>
    <t>ys</t>
    <phoneticPr fontId="1"/>
  </si>
  <si>
    <t>ys1</t>
    <phoneticPr fontId="1"/>
  </si>
  <si>
    <t>DEG</t>
    <phoneticPr fontId="1"/>
  </si>
  <si>
    <t>ys = CalcLambdaS(mjdc)</t>
  </si>
  <si>
    <t>ys2</t>
    <phoneticPr fontId="1"/>
  </si>
  <si>
    <t>ys3</t>
    <phoneticPr fontId="1"/>
  </si>
  <si>
    <t>ys4</t>
    <phoneticPr fontId="1"/>
  </si>
  <si>
    <t>ys5</t>
    <phoneticPr fontId="1"/>
  </si>
  <si>
    <t>ys6</t>
    <phoneticPr fontId="1"/>
  </si>
  <si>
    <t>ys7</t>
    <phoneticPr fontId="1"/>
  </si>
  <si>
    <t>ya8</t>
    <phoneticPr fontId="1"/>
  </si>
  <si>
    <t>ys9</t>
    <phoneticPr fontId="1"/>
  </si>
  <si>
    <t>ya10</t>
    <phoneticPr fontId="1"/>
  </si>
  <si>
    <t>ys11</t>
    <phoneticPr fontId="1"/>
  </si>
  <si>
    <t>ys12</t>
    <phoneticPr fontId="1"/>
  </si>
  <si>
    <t>ys13</t>
    <phoneticPr fontId="1"/>
  </si>
  <si>
    <t>ys14</t>
    <phoneticPr fontId="1"/>
  </si>
  <si>
    <t>ys15</t>
    <phoneticPr fontId="1"/>
  </si>
  <si>
    <t>ys16</t>
    <phoneticPr fontId="1"/>
  </si>
  <si>
    <t>ys17</t>
    <phoneticPr fontId="1"/>
  </si>
  <si>
    <t>ys18</t>
    <phoneticPr fontId="1"/>
  </si>
  <si>
    <t>ys19</t>
    <phoneticPr fontId="1"/>
  </si>
  <si>
    <t>YS</t>
    <phoneticPr fontId="1"/>
  </si>
  <si>
    <t>dy=ym-ys</t>
    <phoneticPr fontId="1"/>
  </si>
  <si>
    <t>dy</t>
    <phoneticPr fontId="1"/>
  </si>
  <si>
    <t>月視横径計算</t>
    <phoneticPr fontId="1"/>
  </si>
  <si>
    <t>mjdc = mjdc - (dy/dif)</t>
  </si>
  <si>
    <t>年月日</t>
    <rPh sb="0" eb="3">
      <t>ネンガッピ</t>
    </rPh>
    <phoneticPr fontId="1"/>
  </si>
  <si>
    <t>年月日</t>
    <rPh sb="0" eb="3">
      <t>ネンガッピ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</si>
  <si>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</si>
  <si>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</si>
  <si>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</si>
  <si>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日付</t>
    <rPh sb="0" eb="2">
      <t>ヒヅケ</t>
    </rPh>
    <phoneticPr fontId="1"/>
  </si>
  <si>
    <t>月</t>
    <rPh sb="0" eb="1">
      <t>ツキ</t>
    </rPh>
    <phoneticPr fontId="1"/>
  </si>
  <si>
    <t>項目</t>
    <rPh sb="0" eb="2">
      <t>コウモク</t>
    </rPh>
    <phoneticPr fontId="1"/>
  </si>
  <si>
    <t>定数1</t>
    <rPh sb="0" eb="2">
      <t>テイスウ</t>
    </rPh>
    <phoneticPr fontId="1"/>
  </si>
  <si>
    <t>定数2</t>
    <rPh sb="0" eb="2">
      <t>テイスウ</t>
    </rPh>
    <phoneticPr fontId="1"/>
  </si>
  <si>
    <t>日</t>
    <rPh sb="0" eb="1">
      <t>ヒ</t>
    </rPh>
    <phoneticPr fontId="1"/>
  </si>
  <si>
    <t>曜</t>
    <rPh sb="0" eb="1">
      <t>ヨウ</t>
    </rPh>
    <phoneticPr fontId="1"/>
  </si>
  <si>
    <t>1月</t>
    <rPh sb="1" eb="2">
      <t>ガツ</t>
    </rPh>
    <phoneticPr fontId="1"/>
  </si>
  <si>
    <t>小寒</t>
  </si>
  <si>
    <t>大寒</t>
  </si>
  <si>
    <t>2月</t>
    <rPh sb="1" eb="2">
      <t>ガツ</t>
    </rPh>
    <phoneticPr fontId="1"/>
  </si>
  <si>
    <t>立春</t>
  </si>
  <si>
    <t>雨水</t>
  </si>
  <si>
    <t>3月</t>
    <phoneticPr fontId="1"/>
  </si>
  <si>
    <t>啓蟄</t>
  </si>
  <si>
    <t>春分</t>
  </si>
  <si>
    <t>4月</t>
    <rPh sb="1" eb="2">
      <t>ガツ</t>
    </rPh>
    <phoneticPr fontId="1"/>
  </si>
  <si>
    <t>清明</t>
  </si>
  <si>
    <t>穀雨</t>
  </si>
  <si>
    <t>5月</t>
    <rPh sb="1" eb="2">
      <t>ガツ</t>
    </rPh>
    <phoneticPr fontId="1"/>
  </si>
  <si>
    <t>立夏</t>
  </si>
  <si>
    <t>小満</t>
  </si>
  <si>
    <t>6月</t>
    <rPh sb="1" eb="2">
      <t>ガツ</t>
    </rPh>
    <phoneticPr fontId="1"/>
  </si>
  <si>
    <t>芒種</t>
  </si>
  <si>
    <t>夏至</t>
  </si>
  <si>
    <t>7月</t>
    <rPh sb="1" eb="2">
      <t>ガツ</t>
    </rPh>
    <phoneticPr fontId="1"/>
  </si>
  <si>
    <t>小暑</t>
  </si>
  <si>
    <t>大暑</t>
  </si>
  <si>
    <t>8月</t>
    <phoneticPr fontId="1"/>
  </si>
  <si>
    <t>立秋</t>
  </si>
  <si>
    <t>処暑</t>
  </si>
  <si>
    <t>9月</t>
    <phoneticPr fontId="1"/>
  </si>
  <si>
    <t>白露</t>
  </si>
  <si>
    <t>秋分</t>
  </si>
  <si>
    <t>10月</t>
    <phoneticPr fontId="1"/>
  </si>
  <si>
    <t>寒露</t>
  </si>
  <si>
    <t>霜降</t>
  </si>
  <si>
    <t>11月</t>
    <phoneticPr fontId="1"/>
  </si>
  <si>
    <t>立冬</t>
  </si>
  <si>
    <t>小雪</t>
  </si>
  <si>
    <t>12月</t>
    <phoneticPr fontId="1"/>
  </si>
  <si>
    <t>大雪</t>
  </si>
  <si>
    <t>冬至</t>
  </si>
  <si>
    <t>節</t>
    <rPh sb="0" eb="1">
      <t>セツ</t>
    </rPh>
    <phoneticPr fontId="1"/>
  </si>
  <si>
    <t>中</t>
    <rPh sb="0" eb="1">
      <t>チュウ</t>
    </rPh>
    <phoneticPr fontId="1"/>
  </si>
  <si>
    <t>11月</t>
    <rPh sb="2" eb="3">
      <t>ガツ</t>
    </rPh>
    <phoneticPr fontId="1"/>
  </si>
  <si>
    <t>8月</t>
    <rPh sb="1" eb="2">
      <t>ガツ</t>
    </rPh>
    <phoneticPr fontId="1"/>
  </si>
  <si>
    <t>5月</t>
    <rPh sb="1" eb="2">
      <t>ガツ</t>
    </rPh>
    <phoneticPr fontId="1"/>
  </si>
  <si>
    <t>2月</t>
    <rPh sb="1" eb="2">
      <t>ガツ</t>
    </rPh>
    <phoneticPr fontId="1"/>
  </si>
  <si>
    <t>直前の朔</t>
    <rPh sb="0" eb="2">
      <t>チョクゼン</t>
    </rPh>
    <rPh sb="3" eb="4">
      <t>サク</t>
    </rPh>
    <phoneticPr fontId="1"/>
  </si>
  <si>
    <t>旧暦日</t>
    <rPh sb="0" eb="2">
      <t>キュウレキ</t>
    </rPh>
    <rPh sb="2" eb="3">
      <t>ヒ</t>
    </rPh>
    <phoneticPr fontId="1"/>
  </si>
  <si>
    <t>旧暦月</t>
    <rPh sb="0" eb="2">
      <t>キュウレキ</t>
    </rPh>
    <rPh sb="2" eb="3">
      <t>ツキ</t>
    </rPh>
    <phoneticPr fontId="1"/>
  </si>
  <si>
    <t>Y2</t>
    <phoneticPr fontId="1"/>
  </si>
  <si>
    <t>年月日</t>
    <rPh sb="0" eb="3">
      <t>ネンガッピ</t>
    </rPh>
    <phoneticPr fontId="1"/>
  </si>
  <si>
    <t>DEG</t>
    <phoneticPr fontId="1"/>
  </si>
  <si>
    <t>YS2</t>
    <phoneticPr fontId="1"/>
  </si>
  <si>
    <t>冬至</t>
    <rPh sb="0" eb="2">
      <t>トウジ</t>
    </rPh>
    <phoneticPr fontId="1"/>
  </si>
  <si>
    <t>春分</t>
    <rPh sb="0" eb="2">
      <t>シュンブン</t>
    </rPh>
    <phoneticPr fontId="1"/>
  </si>
  <si>
    <t>夏至</t>
    <rPh sb="0" eb="2">
      <t>ゲシ</t>
    </rPh>
    <phoneticPr fontId="1"/>
  </si>
  <si>
    <t>秋分</t>
    <rPh sb="0" eb="2">
      <t>シュウブン</t>
    </rPh>
    <phoneticPr fontId="1"/>
  </si>
  <si>
    <t>旧暦年</t>
    <rPh sb="0" eb="2">
      <t>キュウレキ</t>
    </rPh>
    <rPh sb="2" eb="3">
      <t>ネン</t>
    </rPh>
    <phoneticPr fontId="1"/>
  </si>
  <si>
    <t>朔2</t>
    <rPh sb="0" eb="1">
      <t>サク</t>
    </rPh>
    <phoneticPr fontId="1"/>
  </si>
  <si>
    <t>朔3</t>
    <rPh sb="0" eb="1">
      <t>サク</t>
    </rPh>
    <phoneticPr fontId="1"/>
  </si>
  <si>
    <t>朔4</t>
    <rPh sb="0" eb="1">
      <t>サク</t>
    </rPh>
    <phoneticPr fontId="1"/>
  </si>
  <si>
    <t>朔5</t>
    <rPh sb="0" eb="1">
      <t>サク</t>
    </rPh>
    <phoneticPr fontId="1"/>
  </si>
  <si>
    <t>朔1</t>
    <rPh sb="0" eb="1">
      <t>サク</t>
    </rPh>
    <phoneticPr fontId="1"/>
  </si>
  <si>
    <t>朔2</t>
    <rPh sb="0" eb="1">
      <t>サク</t>
    </rPh>
    <phoneticPr fontId="1"/>
  </si>
  <si>
    <t>朔3</t>
    <rPh sb="0" eb="1">
      <t>サク</t>
    </rPh>
    <phoneticPr fontId="1"/>
  </si>
  <si>
    <t>朔4</t>
    <rPh sb="0" eb="1">
      <t>サク</t>
    </rPh>
    <phoneticPr fontId="1"/>
  </si>
  <si>
    <t xml:space="preserve"> </t>
    <phoneticPr fontId="1"/>
  </si>
  <si>
    <t>閏</t>
    <phoneticPr fontId="1"/>
  </si>
  <si>
    <t>月</t>
    <rPh sb="0" eb="1">
      <t>ツキ</t>
    </rPh>
    <phoneticPr fontId="1"/>
  </si>
  <si>
    <t>朔1</t>
    <rPh sb="0" eb="1">
      <t>サク</t>
    </rPh>
    <phoneticPr fontId="1"/>
  </si>
  <si>
    <t>月齢　旧暦計算</t>
    <rPh sb="0" eb="2">
      <t>ゲツレイ</t>
    </rPh>
    <rPh sb="3" eb="5">
      <t>キュウレキ</t>
    </rPh>
    <rPh sb="5" eb="7">
      <t>ケイサン</t>
    </rPh>
    <phoneticPr fontId="1"/>
  </si>
  <si>
    <t>年</t>
    <rPh sb="0" eb="1">
      <t>ネン</t>
    </rPh>
    <phoneticPr fontId="1"/>
  </si>
  <si>
    <t>月日</t>
    <rPh sb="0" eb="2">
      <t>ツキヒ</t>
    </rPh>
    <phoneticPr fontId="1"/>
  </si>
  <si>
    <t>http://koyomi8.com/</t>
  </si>
  <si>
    <t>参考サイト</t>
    <rPh sb="0" eb="2">
      <t>サンコウ</t>
    </rPh>
    <phoneticPr fontId="1"/>
  </si>
  <si>
    <t>旧暦</t>
    <rPh sb="0" eb="2">
      <t>キュウレキ</t>
    </rPh>
    <phoneticPr fontId="1"/>
  </si>
  <si>
    <t>直前の二分二至</t>
    <rPh sb="0" eb="2">
      <t>チョクゼン</t>
    </rPh>
    <rPh sb="3" eb="5">
      <t>ニブン</t>
    </rPh>
    <rPh sb="5" eb="6">
      <t>ニ</t>
    </rPh>
    <rPh sb="6" eb="7">
      <t>シ</t>
    </rPh>
    <phoneticPr fontId="1"/>
  </si>
  <si>
    <t>二分二至</t>
    <rPh sb="0" eb="2">
      <t>ニブン</t>
    </rPh>
    <rPh sb="2" eb="3">
      <t>ニ</t>
    </rPh>
    <rPh sb="3" eb="4">
      <t>シ</t>
    </rPh>
    <phoneticPr fontId="1"/>
  </si>
  <si>
    <t>中気</t>
    <rPh sb="0" eb="2">
      <t>チュウキ</t>
    </rPh>
    <phoneticPr fontId="1"/>
  </si>
  <si>
    <t>2033年対策</t>
    <rPh sb="4" eb="5">
      <t>ネン</t>
    </rPh>
    <rPh sb="5" eb="7">
      <t>タイサク</t>
    </rPh>
    <phoneticPr fontId="1"/>
  </si>
  <si>
    <t>※Excel2010で作成しました。</t>
    <rPh sb="11" eb="13">
      <t>サクセイ</t>
    </rPh>
    <phoneticPr fontId="1"/>
  </si>
  <si>
    <t>http://eco.mtk.nao.ac.jp/koyomi/</t>
  </si>
  <si>
    <t>※1900年6月22日以降が可能です。</t>
    <rPh sb="5" eb="6">
      <t>ネン</t>
    </rPh>
    <rPh sb="7" eb="8">
      <t>ガツ</t>
    </rPh>
    <rPh sb="10" eb="11">
      <t>ニチ</t>
    </rPh>
    <rPh sb="11" eb="13">
      <t>イコウ</t>
    </rPh>
    <rPh sb="14" eb="16">
      <t>カノウ</t>
    </rPh>
    <phoneticPr fontId="1"/>
  </si>
  <si>
    <t>mjdb</t>
    <phoneticPr fontId="1"/>
  </si>
  <si>
    <t>mjdc</t>
    <phoneticPr fontId="1"/>
  </si>
  <si>
    <t>mjdc=MJD</t>
    <phoneticPr fontId="1"/>
  </si>
  <si>
    <t>http://park12.wakwak.com/~maki/sunmoon.htm</t>
    <phoneticPr fontId="1"/>
  </si>
  <si>
    <t>表4</t>
    <rPh sb="0" eb="1">
      <t>ヒョウ</t>
    </rPh>
    <phoneticPr fontId="1"/>
  </si>
  <si>
    <t>表1朔</t>
    <rPh sb="0" eb="1">
      <t>ヒョウ</t>
    </rPh>
    <rPh sb="2" eb="3">
      <t>サク</t>
    </rPh>
    <phoneticPr fontId="1"/>
  </si>
  <si>
    <t>表2　二分二至</t>
    <rPh sb="0" eb="1">
      <t>ヒョウ</t>
    </rPh>
    <rPh sb="3" eb="5">
      <t>ニブン</t>
    </rPh>
    <rPh sb="5" eb="6">
      <t>ニ</t>
    </rPh>
    <rPh sb="6" eb="7">
      <t>シ</t>
    </rPh>
    <phoneticPr fontId="1"/>
  </si>
  <si>
    <t>表3　中気</t>
    <rPh sb="0" eb="1">
      <t>ヒョウ</t>
    </rPh>
    <rPh sb="3" eb="5">
      <t>チュウキ</t>
    </rPh>
    <phoneticPr fontId="1"/>
  </si>
  <si>
    <t>表5</t>
    <rPh sb="0" eb="1">
      <t>ヒョウ</t>
    </rPh>
    <phoneticPr fontId="1"/>
  </si>
  <si>
    <t>月</t>
    <rPh sb="0" eb="1">
      <t>ツキ</t>
    </rPh>
    <phoneticPr fontId="1"/>
  </si>
  <si>
    <t>太陽</t>
    <rPh sb="0" eb="2">
      <t>タイヨウ</t>
    </rPh>
    <phoneticPr fontId="1"/>
  </si>
  <si>
    <t>差</t>
    <rPh sb="0" eb="1">
      <t>サ</t>
    </rPh>
    <phoneticPr fontId="1"/>
  </si>
  <si>
    <t>新月</t>
    <rPh sb="0" eb="2">
      <t>シンゲツ</t>
    </rPh>
    <phoneticPr fontId="1"/>
  </si>
  <si>
    <t>三日月</t>
    <rPh sb="0" eb="3">
      <t>ミカヅキ</t>
    </rPh>
    <phoneticPr fontId="1"/>
  </si>
  <si>
    <t>上弦</t>
    <rPh sb="0" eb="2">
      <t>ジョウゲン</t>
    </rPh>
    <phoneticPr fontId="1"/>
  </si>
  <si>
    <t>十三夜</t>
    <rPh sb="0" eb="3">
      <t>ジュウサンヤ</t>
    </rPh>
    <phoneticPr fontId="1"/>
  </si>
  <si>
    <t>十四夜</t>
    <rPh sb="0" eb="2">
      <t>ジュウヨン</t>
    </rPh>
    <rPh sb="2" eb="3">
      <t>ヤ</t>
    </rPh>
    <phoneticPr fontId="1"/>
  </si>
  <si>
    <t>満月</t>
    <rPh sb="0" eb="2">
      <t>マンゲツ</t>
    </rPh>
    <phoneticPr fontId="1"/>
  </si>
  <si>
    <t>十六夜</t>
    <rPh sb="0" eb="3">
      <t>ジュウロクヤ</t>
    </rPh>
    <phoneticPr fontId="1"/>
  </si>
  <si>
    <t>十七夜</t>
    <rPh sb="0" eb="2">
      <t>ジュウシチ</t>
    </rPh>
    <rPh sb="2" eb="3">
      <t>ヤ</t>
    </rPh>
    <phoneticPr fontId="1"/>
  </si>
  <si>
    <t>十八夜</t>
    <rPh sb="0" eb="2">
      <t>ジュウハチ</t>
    </rPh>
    <rPh sb="2" eb="3">
      <t>ヤ</t>
    </rPh>
    <phoneticPr fontId="1"/>
  </si>
  <si>
    <t>下弦</t>
    <rPh sb="0" eb="2">
      <t>カゲン</t>
    </rPh>
    <phoneticPr fontId="1"/>
  </si>
  <si>
    <t>二十六夜</t>
    <rPh sb="0" eb="3">
      <t>２６</t>
    </rPh>
    <rPh sb="3" eb="4">
      <t>ヤ</t>
    </rPh>
    <phoneticPr fontId="1"/>
  </si>
  <si>
    <t>晦</t>
    <rPh sb="0" eb="1">
      <t>ツゴモリ</t>
    </rPh>
    <phoneticPr fontId="1"/>
  </si>
  <si>
    <t xml:space="preserve"> </t>
    <phoneticPr fontId="1"/>
  </si>
  <si>
    <t>修正ユルウス通日</t>
    <rPh sb="0" eb="2">
      <t>シュウセイ</t>
    </rPh>
    <rPh sb="6" eb="7">
      <t>ツウ</t>
    </rPh>
    <rPh sb="7" eb="8">
      <t>ビ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</si>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</sst>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00_ "/>
    <numFmt numFmtId="177" formatCode="0.00_ "/>
    <numFmt numFmtId="178" formatCode="aaa"/>
    <numFmt numFmtId="179" formatCode="yyyy/mm/dd"/>
    <numFmt numFmtId="180" formatCode="0.00000_ "/>
    <numFmt numFmtId="181" formatCode="0.000000_ "/>
    <numFmt numFmtId="182" formatCode="0.000_ 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8"/>
      <color theme="4" tint="-0.249977111117893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 tint="-4.9989318521683403E-2"/>
      </bottom>
      <diagonal/>
    </border>
    <border>
      <left/>
      <right/>
      <top style="thin">
        <color indexed="64"/>
      </top>
      <bottom style="thin">
        <color theme="0" tint="-4.9989318521683403E-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4.9989318521683403E-2"/>
      </bottom>
      <diagonal/>
    </border>
    <border>
      <left style="thin">
        <color indexed="64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/>
      <top style="thin">
        <color theme="0" tint="-4.9989318521683403E-2"/>
      </top>
      <bottom style="thin">
        <color indexed="64"/>
      </bottom>
      <diagonal/>
    </border>
    <border>
      <left/>
      <right/>
      <top style="thin">
        <color theme="0" tint="-4.9989318521683403E-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4.9989318521683403E-2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4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3" xfId="0" applyFont="1" applyBorder="1">
      <alignment vertical="center"/>
    </xf>
    <xf numFmtId="14" fontId="4" fillId="0" borderId="3" xfId="0" applyNumberFormat="1" applyFont="1" applyFill="1" applyBorder="1">
      <alignment vertical="center"/>
    </xf>
    <xf numFmtId="0" fontId="4" fillId="0" borderId="3" xfId="0" applyFont="1" applyFill="1" applyBorder="1" applyAlignment="1">
      <alignment vertical="center"/>
    </xf>
    <xf numFmtId="178" fontId="4" fillId="0" borderId="3" xfId="0" applyNumberFormat="1" applyFont="1" applyBorder="1">
      <alignment vertical="center"/>
    </xf>
    <xf numFmtId="14" fontId="4" fillId="2" borderId="3" xfId="0" applyNumberFormat="1" applyFont="1" applyFill="1" applyBorder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3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179" fontId="4" fillId="2" borderId="3" xfId="0" applyNumberFormat="1" applyFont="1" applyFill="1" applyBorder="1">
      <alignment vertical="center"/>
    </xf>
    <xf numFmtId="14" fontId="4" fillId="0" borderId="3" xfId="0" applyNumberFormat="1" applyFont="1" applyBorder="1">
      <alignment vertical="center"/>
    </xf>
    <xf numFmtId="0" fontId="0" fillId="0" borderId="0" xfId="0" applyNumberFormat="1" applyFill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Fill="1" applyBorder="1">
      <alignment vertical="center"/>
    </xf>
    <xf numFmtId="176" fontId="0" fillId="0" borderId="0" xfId="0" applyNumberFormat="1" applyAlignment="1">
      <alignment horizontal="center" vertical="center"/>
    </xf>
    <xf numFmtId="56" fontId="0" fillId="0" borderId="0" xfId="0" applyNumberFormat="1">
      <alignment vertical="center"/>
    </xf>
    <xf numFmtId="0" fontId="5" fillId="0" borderId="0" xfId="0" applyFont="1" applyFill="1">
      <alignment vertical="center"/>
    </xf>
    <xf numFmtId="14" fontId="4" fillId="0" borderId="0" xfId="0" applyNumberFormat="1" applyFont="1">
      <alignment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NumberFormat="1" applyBorder="1">
      <alignment vertical="center"/>
    </xf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5" borderId="3" xfId="0" applyFill="1" applyBorder="1">
      <alignment vertical="center"/>
    </xf>
    <xf numFmtId="0" fontId="6" fillId="0" borderId="0" xfId="0" applyFont="1">
      <alignment vertical="center"/>
    </xf>
    <xf numFmtId="14" fontId="6" fillId="0" borderId="0" xfId="0" applyNumberFormat="1" applyFont="1" applyBorder="1">
      <alignment vertical="center"/>
    </xf>
    <xf numFmtId="0" fontId="8" fillId="0" borderId="0" xfId="0" applyFont="1">
      <alignment vertical="center"/>
    </xf>
    <xf numFmtId="14" fontId="8" fillId="0" borderId="0" xfId="0" applyNumberFormat="1" applyFont="1">
      <alignment vertical="center"/>
    </xf>
    <xf numFmtId="0" fontId="9" fillId="7" borderId="4" xfId="0" applyFont="1" applyFill="1" applyBorder="1" applyAlignment="1">
      <alignment horizontal="center" vertical="center"/>
    </xf>
    <xf numFmtId="0" fontId="7" fillId="0" borderId="4" xfId="0" applyFont="1" applyBorder="1">
      <alignment vertical="center"/>
    </xf>
    <xf numFmtId="56" fontId="7" fillId="0" borderId="4" xfId="0" applyNumberFormat="1" applyFont="1" applyBorder="1">
      <alignment vertical="center"/>
    </xf>
    <xf numFmtId="0" fontId="9" fillId="8" borderId="5" xfId="0" applyFont="1" applyFill="1" applyBorder="1" applyAlignment="1">
      <alignment horizontal="center" vertical="center"/>
    </xf>
    <xf numFmtId="0" fontId="11" fillId="3" borderId="5" xfId="0" applyFont="1" applyFill="1" applyBorder="1">
      <alignment vertical="center"/>
    </xf>
    <xf numFmtId="0" fontId="11" fillId="3" borderId="5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 shrinkToFit="1"/>
    </xf>
    <xf numFmtId="0" fontId="0" fillId="0" borderId="1" xfId="0" applyBorder="1" applyAlignment="1">
      <alignment horizontal="right" vertical="center"/>
    </xf>
    <xf numFmtId="0" fontId="0" fillId="0" borderId="2" xfId="0" applyNumberFormat="1" applyFill="1" applyBorder="1" applyAlignment="1">
      <alignment horizontal="left" vertical="center"/>
    </xf>
    <xf numFmtId="0" fontId="0" fillId="10" borderId="3" xfId="0" applyFill="1" applyBorder="1">
      <alignment vertical="center"/>
    </xf>
    <xf numFmtId="0" fontId="0" fillId="5" borderId="1" xfId="0" applyFill="1" applyBorder="1">
      <alignment vertical="center"/>
    </xf>
    <xf numFmtId="0" fontId="5" fillId="0" borderId="12" xfId="0" applyFont="1" applyFill="1" applyBorder="1">
      <alignment vertical="center"/>
    </xf>
    <xf numFmtId="0" fontId="5" fillId="0" borderId="13" xfId="0" applyFont="1" applyFill="1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14" fontId="0" fillId="0" borderId="14" xfId="0" applyNumberFormat="1" applyBorder="1">
      <alignment vertical="center"/>
    </xf>
    <xf numFmtId="0" fontId="0" fillId="4" borderId="11" xfId="0" applyFill="1" applyBorder="1">
      <alignment vertical="center"/>
    </xf>
    <xf numFmtId="14" fontId="0" fillId="4" borderId="0" xfId="0" applyNumberFormat="1" applyFill="1" applyBorder="1">
      <alignment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14" fontId="0" fillId="0" borderId="6" xfId="0" applyNumberFormat="1" applyBorder="1">
      <alignment vertical="center"/>
    </xf>
    <xf numFmtId="0" fontId="0" fillId="0" borderId="13" xfId="0" applyBorder="1">
      <alignment vertical="center"/>
    </xf>
    <xf numFmtId="14" fontId="0" fillId="9" borderId="11" xfId="0" applyNumberForma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4" fontId="0" fillId="4" borderId="9" xfId="0" applyNumberFormat="1" applyFill="1" applyBorder="1">
      <alignment vertical="center"/>
    </xf>
    <xf numFmtId="0" fontId="0" fillId="4" borderId="14" xfId="0" applyFill="1" applyBorder="1">
      <alignment vertical="center"/>
    </xf>
    <xf numFmtId="0" fontId="0" fillId="4" borderId="10" xfId="0" applyFill="1" applyBorder="1">
      <alignment vertical="center"/>
    </xf>
    <xf numFmtId="14" fontId="0" fillId="4" borderId="7" xfId="0" applyNumberFormat="1" applyFill="1" applyBorder="1">
      <alignment vertical="center"/>
    </xf>
    <xf numFmtId="0" fontId="0" fillId="4" borderId="6" xfId="0" applyFill="1" applyBorder="1">
      <alignment vertical="center"/>
    </xf>
    <xf numFmtId="0" fontId="0" fillId="4" borderId="13" xfId="0" applyFill="1" applyBorder="1">
      <alignment vertical="center"/>
    </xf>
    <xf numFmtId="0" fontId="0" fillId="4" borderId="9" xfId="0" applyFill="1" applyBorder="1">
      <alignment vertical="center"/>
    </xf>
    <xf numFmtId="14" fontId="0" fillId="4" borderId="11" xfId="0" applyNumberForma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12" xfId="0" applyFill="1" applyBorder="1">
      <alignment vertical="center"/>
    </xf>
    <xf numFmtId="0" fontId="0" fillId="9" borderId="18" xfId="0" applyNumberFormat="1" applyFill="1" applyBorder="1">
      <alignment vertical="center"/>
    </xf>
    <xf numFmtId="0" fontId="0" fillId="9" borderId="19" xfId="0" applyFill="1" applyBorder="1">
      <alignment vertical="center"/>
    </xf>
    <xf numFmtId="14" fontId="0" fillId="9" borderId="19" xfId="0" applyNumberFormat="1" applyFill="1" applyBorder="1">
      <alignment vertical="center"/>
    </xf>
    <xf numFmtId="0" fontId="0" fillId="9" borderId="21" xfId="0" applyNumberFormat="1" applyFill="1" applyBorder="1">
      <alignment vertical="center"/>
    </xf>
    <xf numFmtId="0" fontId="0" fillId="9" borderId="22" xfId="0" applyFill="1" applyBorder="1">
      <alignment vertical="center"/>
    </xf>
    <xf numFmtId="14" fontId="0" fillId="9" borderId="22" xfId="0" applyNumberFormat="1" applyFill="1" applyBorder="1">
      <alignment vertical="center"/>
    </xf>
    <xf numFmtId="14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NumberFormat="1" applyFill="1" applyBorder="1" applyAlignment="1">
      <alignment horizontal="left" vertical="center"/>
    </xf>
    <xf numFmtId="0" fontId="0" fillId="9" borderId="20" xfId="0" applyNumberFormat="1" applyFill="1" applyBorder="1">
      <alignment vertical="center"/>
    </xf>
    <xf numFmtId="0" fontId="0" fillId="9" borderId="23" xfId="0" applyNumberFormat="1" applyFill="1" applyBorder="1">
      <alignment vertical="center"/>
    </xf>
    <xf numFmtId="14" fontId="0" fillId="9" borderId="0" xfId="0" applyNumberFormat="1" applyFill="1" applyBorder="1">
      <alignment vertical="center"/>
    </xf>
    <xf numFmtId="14" fontId="0" fillId="2" borderId="0" xfId="0" applyNumberFormat="1" applyFill="1" applyBorder="1">
      <alignment vertical="center"/>
    </xf>
    <xf numFmtId="14" fontId="0" fillId="2" borderId="11" xfId="0" applyNumberFormat="1" applyFill="1" applyBorder="1">
      <alignment vertical="center"/>
    </xf>
    <xf numFmtId="14" fontId="0" fillId="2" borderId="7" xfId="0" applyNumberFormat="1" applyFill="1" applyBorder="1">
      <alignment vertical="center"/>
    </xf>
    <xf numFmtId="0" fontId="0" fillId="2" borderId="18" xfId="0" applyNumberFormat="1" applyFill="1" applyBorder="1">
      <alignment vertical="center"/>
    </xf>
    <xf numFmtId="0" fontId="4" fillId="2" borderId="19" xfId="0" applyFont="1" applyFill="1" applyBorder="1" applyAlignment="1">
      <alignment vertical="center" wrapText="1"/>
    </xf>
    <xf numFmtId="0" fontId="0" fillId="2" borderId="19" xfId="0" applyFill="1" applyBorder="1">
      <alignment vertical="center"/>
    </xf>
    <xf numFmtId="14" fontId="0" fillId="2" borderId="20" xfId="0" applyNumberFormat="1" applyFill="1" applyBorder="1">
      <alignment vertical="center"/>
    </xf>
    <xf numFmtId="0" fontId="0" fillId="2" borderId="21" xfId="0" applyNumberFormat="1" applyFill="1" applyBorder="1">
      <alignment vertical="center"/>
    </xf>
    <xf numFmtId="0" fontId="4" fillId="2" borderId="22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14" fontId="0" fillId="2" borderId="23" xfId="0" applyNumberFormat="1" applyFill="1" applyBorder="1">
      <alignment vertical="center"/>
    </xf>
    <xf numFmtId="180" fontId="0" fillId="0" borderId="0" xfId="0" applyNumberFormat="1">
      <alignment vertical="center"/>
    </xf>
    <xf numFmtId="0" fontId="7" fillId="0" borderId="4" xfId="0" applyNumberFormat="1" applyFont="1" applyBorder="1">
      <alignment vertical="center"/>
    </xf>
    <xf numFmtId="176" fontId="6" fillId="0" borderId="0" xfId="0" applyNumberFormat="1" applyFont="1">
      <alignment vertical="center"/>
    </xf>
    <xf numFmtId="177" fontId="6" fillId="0" borderId="0" xfId="0" applyNumberFormat="1" applyFont="1" applyAlignment="1">
      <alignment vertical="center" shrinkToFit="1"/>
    </xf>
    <xf numFmtId="181" fontId="0" fillId="0" borderId="0" xfId="0" applyNumberFormat="1">
      <alignment vertical="center"/>
    </xf>
    <xf numFmtId="182" fontId="0" fillId="0" borderId="0" xfId="0" applyNumberFormat="1">
      <alignment vertical="center"/>
    </xf>
    <xf numFmtId="0" fontId="0" fillId="11" borderId="18" xfId="0" applyNumberFormat="1" applyFill="1" applyBorder="1">
      <alignment vertical="center"/>
    </xf>
    <xf numFmtId="0" fontId="4" fillId="11" borderId="19" xfId="0" applyFont="1" applyFill="1" applyBorder="1" applyAlignment="1">
      <alignment vertical="center" wrapText="1"/>
    </xf>
    <xf numFmtId="0" fontId="0" fillId="11" borderId="19" xfId="0" applyFill="1" applyBorder="1">
      <alignment vertical="center"/>
    </xf>
    <xf numFmtId="14" fontId="0" fillId="11" borderId="20" xfId="0" applyNumberFormat="1" applyFill="1" applyBorder="1">
      <alignment vertical="center"/>
    </xf>
    <xf numFmtId="0" fontId="10" fillId="6" borderId="0" xfId="0" applyFont="1" applyFill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176" fontId="11" fillId="3" borderId="5" xfId="0" applyNumberFormat="1" applyFont="1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theme="2" tint="-9.9948118533890809E-2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9975;&#24180;&#12459;&#12524;&#12531;&#12480;&#12540;&#26085;&#12417;&#12367;&#1242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万年カレンダー"/>
      <sheetName val="日めくり"/>
      <sheetName val="旧暦"/>
      <sheetName val="祝日"/>
      <sheetName val="二十四節気"/>
      <sheetName val="雑節"/>
      <sheetName val="名言"/>
      <sheetName val="月齢"/>
      <sheetName val="干支"/>
      <sheetName val="えと"/>
      <sheetName val="九星"/>
    </sheetNames>
    <sheetDataSet>
      <sheetData sheetId="0"/>
      <sheetData sheetId="1">
        <row r="13">
          <cell r="F13">
            <v>8</v>
          </cell>
        </row>
      </sheetData>
      <sheetData sheetId="2"/>
      <sheetData sheetId="3">
        <row r="1">
          <cell r="A1" t="str">
            <v>年月日</v>
          </cell>
          <cell r="B1" t="str">
            <v>祝日</v>
          </cell>
        </row>
        <row r="2">
          <cell r="A2">
            <v>18264</v>
          </cell>
          <cell r="B2" t="str">
            <v>元日</v>
          </cell>
        </row>
        <row r="3">
          <cell r="A3">
            <v>18278</v>
          </cell>
          <cell r="B3" t="str">
            <v>成人の日</v>
          </cell>
        </row>
        <row r="4">
          <cell r="A4">
            <v>18343</v>
          </cell>
          <cell r="B4" t="str">
            <v>春分の日</v>
          </cell>
        </row>
        <row r="5">
          <cell r="A5">
            <v>18382</v>
          </cell>
          <cell r="B5" t="str">
            <v>天皇誕生日</v>
          </cell>
        </row>
        <row r="6">
          <cell r="A6">
            <v>18386</v>
          </cell>
          <cell r="B6" t="str">
            <v>憲法記念日</v>
          </cell>
        </row>
        <row r="7">
          <cell r="A7">
            <v>18388</v>
          </cell>
          <cell r="B7" t="str">
            <v>こどもの日</v>
          </cell>
        </row>
        <row r="8">
          <cell r="A8">
            <v>18529</v>
          </cell>
          <cell r="B8" t="str">
            <v>秋分の日</v>
          </cell>
        </row>
        <row r="9">
          <cell r="A9">
            <v>18570</v>
          </cell>
          <cell r="B9" t="str">
            <v>文化の日</v>
          </cell>
        </row>
        <row r="10">
          <cell r="A10">
            <v>18590</v>
          </cell>
          <cell r="B10" t="str">
            <v>勤労感謝の日</v>
          </cell>
        </row>
        <row r="11">
          <cell r="A11">
            <v>18629</v>
          </cell>
          <cell r="B11" t="str">
            <v>元日</v>
          </cell>
        </row>
        <row r="12">
          <cell r="A12">
            <v>18643</v>
          </cell>
          <cell r="B12" t="str">
            <v>成人の日</v>
          </cell>
        </row>
        <row r="13">
          <cell r="A13">
            <v>18708</v>
          </cell>
          <cell r="B13" t="str">
            <v>春分の日</v>
          </cell>
        </row>
        <row r="14">
          <cell r="A14">
            <v>18747</v>
          </cell>
          <cell r="B14" t="str">
            <v>天皇誕生日</v>
          </cell>
        </row>
        <row r="15">
          <cell r="A15">
            <v>18751</v>
          </cell>
          <cell r="B15" t="str">
            <v>憲法記念日</v>
          </cell>
        </row>
        <row r="16">
          <cell r="A16">
            <v>18753</v>
          </cell>
          <cell r="B16" t="str">
            <v>こどもの日</v>
          </cell>
        </row>
        <row r="17">
          <cell r="A17">
            <v>18895</v>
          </cell>
          <cell r="B17" t="str">
            <v>秋分の日</v>
          </cell>
        </row>
        <row r="18">
          <cell r="A18">
            <v>18935</v>
          </cell>
          <cell r="B18" t="str">
            <v>文化の日</v>
          </cell>
        </row>
        <row r="19">
          <cell r="A19">
            <v>18955</v>
          </cell>
          <cell r="B19" t="str">
            <v>勤労感謝の日</v>
          </cell>
        </row>
        <row r="20">
          <cell r="A20">
            <v>18994</v>
          </cell>
          <cell r="B20" t="str">
            <v>元日</v>
          </cell>
        </row>
        <row r="21">
          <cell r="A21">
            <v>19008</v>
          </cell>
          <cell r="B21" t="str">
            <v>成人の日</v>
          </cell>
        </row>
        <row r="22">
          <cell r="A22">
            <v>19074</v>
          </cell>
          <cell r="B22" t="str">
            <v>春分の日</v>
          </cell>
        </row>
        <row r="23">
          <cell r="A23">
            <v>19113</v>
          </cell>
          <cell r="B23" t="str">
            <v>天皇誕生日</v>
          </cell>
        </row>
        <row r="24">
          <cell r="A24">
            <v>19117</v>
          </cell>
          <cell r="B24" t="str">
            <v>憲法記念日</v>
          </cell>
        </row>
        <row r="25">
          <cell r="A25">
            <v>19119</v>
          </cell>
          <cell r="B25" t="str">
            <v>こどもの日</v>
          </cell>
        </row>
        <row r="26">
          <cell r="A26">
            <v>19260</v>
          </cell>
          <cell r="B26" t="str">
            <v>秋分の日</v>
          </cell>
        </row>
        <row r="27">
          <cell r="A27">
            <v>19301</v>
          </cell>
          <cell r="B27" t="str">
            <v>文化の日</v>
          </cell>
        </row>
        <row r="28">
          <cell r="A28">
            <v>19321</v>
          </cell>
          <cell r="B28" t="str">
            <v>勤労感謝の日</v>
          </cell>
        </row>
        <row r="29">
          <cell r="A29">
            <v>19360</v>
          </cell>
          <cell r="B29" t="str">
            <v>元日</v>
          </cell>
        </row>
        <row r="30">
          <cell r="A30">
            <v>19374</v>
          </cell>
          <cell r="B30" t="str">
            <v>成人の日</v>
          </cell>
        </row>
        <row r="31">
          <cell r="A31">
            <v>19439</v>
          </cell>
          <cell r="B31" t="str">
            <v>春分の日</v>
          </cell>
        </row>
        <row r="32">
          <cell r="A32">
            <v>19478</v>
          </cell>
          <cell r="B32" t="str">
            <v>天皇誕生日</v>
          </cell>
        </row>
        <row r="33">
          <cell r="A33">
            <v>19482</v>
          </cell>
          <cell r="B33" t="str">
            <v>憲法記念日</v>
          </cell>
        </row>
        <row r="34">
          <cell r="A34">
            <v>19484</v>
          </cell>
          <cell r="B34" t="str">
            <v>こどもの日</v>
          </cell>
        </row>
        <row r="35">
          <cell r="A35">
            <v>19625</v>
          </cell>
          <cell r="B35" t="str">
            <v>秋分の日</v>
          </cell>
        </row>
        <row r="36">
          <cell r="A36">
            <v>19666</v>
          </cell>
          <cell r="B36" t="str">
            <v>文化の日</v>
          </cell>
        </row>
        <row r="37">
          <cell r="A37">
            <v>19686</v>
          </cell>
          <cell r="B37" t="str">
            <v>勤労感謝の日</v>
          </cell>
        </row>
        <row r="38">
          <cell r="A38">
            <v>19725</v>
          </cell>
          <cell r="B38" t="str">
            <v>元日</v>
          </cell>
        </row>
        <row r="39">
          <cell r="A39">
            <v>19739</v>
          </cell>
          <cell r="B39" t="str">
            <v>成人の日</v>
          </cell>
        </row>
        <row r="40">
          <cell r="A40">
            <v>19804</v>
          </cell>
          <cell r="B40" t="str">
            <v>春分の日</v>
          </cell>
        </row>
        <row r="41">
          <cell r="A41">
            <v>19843</v>
          </cell>
          <cell r="B41" t="str">
            <v>天皇誕生日</v>
          </cell>
        </row>
        <row r="42">
          <cell r="A42">
            <v>19847</v>
          </cell>
          <cell r="B42" t="str">
            <v>憲法記念日</v>
          </cell>
        </row>
        <row r="43">
          <cell r="A43">
            <v>19849</v>
          </cell>
          <cell r="B43" t="str">
            <v>こどもの日</v>
          </cell>
        </row>
        <row r="44">
          <cell r="A44">
            <v>19990</v>
          </cell>
          <cell r="B44" t="str">
            <v>秋分の日</v>
          </cell>
        </row>
        <row r="45">
          <cell r="A45">
            <v>20031</v>
          </cell>
          <cell r="B45" t="str">
            <v>文化の日</v>
          </cell>
        </row>
        <row r="46">
          <cell r="A46">
            <v>20051</v>
          </cell>
          <cell r="B46" t="str">
            <v>勤労感謝の日</v>
          </cell>
        </row>
        <row r="47">
          <cell r="A47">
            <v>20090</v>
          </cell>
          <cell r="B47" t="str">
            <v>元日</v>
          </cell>
        </row>
        <row r="48">
          <cell r="A48">
            <v>20104</v>
          </cell>
          <cell r="B48" t="str">
            <v>成人の日</v>
          </cell>
        </row>
        <row r="49">
          <cell r="A49">
            <v>20169</v>
          </cell>
          <cell r="B49" t="str">
            <v>春分の日</v>
          </cell>
        </row>
        <row r="50">
          <cell r="A50">
            <v>20208</v>
          </cell>
          <cell r="B50" t="str">
            <v>天皇誕生日</v>
          </cell>
        </row>
        <row r="51">
          <cell r="A51">
            <v>20212</v>
          </cell>
          <cell r="B51" t="str">
            <v>憲法記念日</v>
          </cell>
        </row>
        <row r="52">
          <cell r="A52">
            <v>20214</v>
          </cell>
          <cell r="B52" t="str">
            <v>こどもの日</v>
          </cell>
        </row>
        <row r="53">
          <cell r="A53">
            <v>20356</v>
          </cell>
          <cell r="B53" t="str">
            <v>秋分の日</v>
          </cell>
        </row>
        <row r="54">
          <cell r="A54">
            <v>20396</v>
          </cell>
          <cell r="B54" t="str">
            <v>文化の日</v>
          </cell>
        </row>
        <row r="55">
          <cell r="A55">
            <v>20416</v>
          </cell>
          <cell r="B55" t="str">
            <v>勤労感謝の日</v>
          </cell>
        </row>
        <row r="56">
          <cell r="A56">
            <v>20455</v>
          </cell>
          <cell r="B56" t="str">
            <v>元日</v>
          </cell>
        </row>
        <row r="57">
          <cell r="A57">
            <v>20469</v>
          </cell>
          <cell r="B57" t="str">
            <v>成人の日</v>
          </cell>
        </row>
        <row r="58">
          <cell r="A58">
            <v>20535</v>
          </cell>
          <cell r="B58" t="str">
            <v>春分の日</v>
          </cell>
        </row>
        <row r="59">
          <cell r="A59">
            <v>20574</v>
          </cell>
          <cell r="B59" t="str">
            <v>天皇誕生日</v>
          </cell>
        </row>
        <row r="60">
          <cell r="A60">
            <v>20578</v>
          </cell>
          <cell r="B60" t="str">
            <v>憲法記念日</v>
          </cell>
        </row>
        <row r="61">
          <cell r="A61">
            <v>20580</v>
          </cell>
          <cell r="B61" t="str">
            <v>こどもの日</v>
          </cell>
        </row>
        <row r="62">
          <cell r="A62">
            <v>20721</v>
          </cell>
          <cell r="B62" t="str">
            <v>秋分の日</v>
          </cell>
        </row>
        <row r="63">
          <cell r="A63">
            <v>20762</v>
          </cell>
          <cell r="B63" t="str">
            <v>文化の日</v>
          </cell>
        </row>
        <row r="64">
          <cell r="A64">
            <v>20782</v>
          </cell>
          <cell r="B64" t="str">
            <v>勤労感謝の日</v>
          </cell>
        </row>
        <row r="65">
          <cell r="A65">
            <v>20821</v>
          </cell>
          <cell r="B65" t="str">
            <v>元日</v>
          </cell>
        </row>
        <row r="66">
          <cell r="A66">
            <v>20835</v>
          </cell>
          <cell r="B66" t="str">
            <v>成人の日</v>
          </cell>
        </row>
        <row r="67">
          <cell r="A67">
            <v>20900</v>
          </cell>
          <cell r="B67" t="str">
            <v>春分の日</v>
          </cell>
        </row>
        <row r="68">
          <cell r="A68">
            <v>20939</v>
          </cell>
          <cell r="B68" t="str">
            <v>天皇誕生日</v>
          </cell>
        </row>
        <row r="69">
          <cell r="A69">
            <v>20943</v>
          </cell>
          <cell r="B69" t="str">
            <v>憲法記念日</v>
          </cell>
        </row>
        <row r="70">
          <cell r="A70">
            <v>20945</v>
          </cell>
          <cell r="B70" t="str">
            <v>こどもの日</v>
          </cell>
        </row>
        <row r="71">
          <cell r="A71">
            <v>21086</v>
          </cell>
          <cell r="B71" t="str">
            <v>秋分の日</v>
          </cell>
        </row>
        <row r="72">
          <cell r="A72">
            <v>21127</v>
          </cell>
          <cell r="B72" t="str">
            <v>文化の日</v>
          </cell>
        </row>
        <row r="73">
          <cell r="A73">
            <v>21147</v>
          </cell>
          <cell r="B73" t="str">
            <v>勤労感謝の日</v>
          </cell>
        </row>
        <row r="74">
          <cell r="A74">
            <v>21186</v>
          </cell>
          <cell r="B74" t="str">
            <v>元日</v>
          </cell>
        </row>
        <row r="75">
          <cell r="A75">
            <v>21200</v>
          </cell>
          <cell r="B75" t="str">
            <v>成人の日</v>
          </cell>
        </row>
        <row r="76">
          <cell r="A76">
            <v>21265</v>
          </cell>
          <cell r="B76" t="str">
            <v>春分の日</v>
          </cell>
        </row>
        <row r="77">
          <cell r="A77">
            <v>21304</v>
          </cell>
          <cell r="B77" t="str">
            <v>天皇誕生日</v>
          </cell>
        </row>
        <row r="78">
          <cell r="A78">
            <v>21308</v>
          </cell>
          <cell r="B78" t="str">
            <v>憲法記念日</v>
          </cell>
        </row>
        <row r="79">
          <cell r="A79">
            <v>21310</v>
          </cell>
          <cell r="B79" t="str">
            <v>こどもの日</v>
          </cell>
        </row>
        <row r="80">
          <cell r="A80">
            <v>21451</v>
          </cell>
          <cell r="B80" t="str">
            <v>秋分の日</v>
          </cell>
        </row>
        <row r="81">
          <cell r="A81">
            <v>21492</v>
          </cell>
          <cell r="B81" t="str">
            <v>文化の日</v>
          </cell>
        </row>
        <row r="82">
          <cell r="A82">
            <v>21512</v>
          </cell>
          <cell r="B82" t="str">
            <v>勤労感謝の日</v>
          </cell>
        </row>
        <row r="83">
          <cell r="A83">
            <v>21551</v>
          </cell>
          <cell r="B83" t="str">
            <v>元日</v>
          </cell>
        </row>
        <row r="84">
          <cell r="A84">
            <v>21565</v>
          </cell>
          <cell r="B84" t="str">
            <v>成人の日</v>
          </cell>
        </row>
        <row r="85">
          <cell r="A85">
            <v>21630</v>
          </cell>
          <cell r="B85" t="str">
            <v>春分の日</v>
          </cell>
        </row>
        <row r="86">
          <cell r="A86">
            <v>21650</v>
          </cell>
          <cell r="B86" t="str">
            <v>親王結婚の儀</v>
          </cell>
        </row>
        <row r="87">
          <cell r="A87">
            <v>21669</v>
          </cell>
          <cell r="B87" t="str">
            <v>天皇誕生日</v>
          </cell>
        </row>
        <row r="88">
          <cell r="A88">
            <v>21673</v>
          </cell>
          <cell r="B88" t="str">
            <v>憲法記念日</v>
          </cell>
        </row>
        <row r="89">
          <cell r="A89">
            <v>21675</v>
          </cell>
          <cell r="B89" t="str">
            <v>こどもの日</v>
          </cell>
        </row>
        <row r="90">
          <cell r="A90">
            <v>21817</v>
          </cell>
          <cell r="B90" t="str">
            <v>秋分の日</v>
          </cell>
        </row>
        <row r="91">
          <cell r="A91">
            <v>21857</v>
          </cell>
          <cell r="B91" t="str">
            <v>文化の日</v>
          </cell>
        </row>
        <row r="92">
          <cell r="A92">
            <v>21877</v>
          </cell>
          <cell r="B92" t="str">
            <v>勤労感謝の日</v>
          </cell>
        </row>
        <row r="93">
          <cell r="A93">
            <v>21916</v>
          </cell>
          <cell r="B93" t="str">
            <v>元日</v>
          </cell>
        </row>
        <row r="94">
          <cell r="A94">
            <v>21930</v>
          </cell>
          <cell r="B94" t="str">
            <v>成人の日</v>
          </cell>
        </row>
        <row r="95">
          <cell r="A95">
            <v>21995</v>
          </cell>
          <cell r="B95" t="str">
            <v>春分の日</v>
          </cell>
        </row>
        <row r="96">
          <cell r="A96">
            <v>22035</v>
          </cell>
          <cell r="B96" t="str">
            <v>天皇誕生日</v>
          </cell>
        </row>
        <row r="97">
          <cell r="A97">
            <v>22039</v>
          </cell>
          <cell r="B97" t="str">
            <v>憲法記念日</v>
          </cell>
        </row>
        <row r="98">
          <cell r="A98">
            <v>22041</v>
          </cell>
          <cell r="B98" t="str">
            <v>こどもの日</v>
          </cell>
        </row>
        <row r="99">
          <cell r="A99">
            <v>22182</v>
          </cell>
          <cell r="B99" t="str">
            <v>秋分の日</v>
          </cell>
        </row>
        <row r="100">
          <cell r="A100">
            <v>22223</v>
          </cell>
          <cell r="B100" t="str">
            <v>文化の日</v>
          </cell>
        </row>
        <row r="101">
          <cell r="A101">
            <v>22243</v>
          </cell>
          <cell r="B101" t="str">
            <v>勤労感謝の日</v>
          </cell>
        </row>
        <row r="102">
          <cell r="A102">
            <v>22282</v>
          </cell>
          <cell r="B102" t="str">
            <v>元日</v>
          </cell>
        </row>
        <row r="103">
          <cell r="A103">
            <v>22296</v>
          </cell>
          <cell r="B103" t="str">
            <v>成人の日</v>
          </cell>
        </row>
        <row r="104">
          <cell r="A104">
            <v>22361</v>
          </cell>
          <cell r="B104" t="str">
            <v>春分の日</v>
          </cell>
        </row>
        <row r="105">
          <cell r="A105">
            <v>22400</v>
          </cell>
          <cell r="B105" t="str">
            <v>天皇誕生日</v>
          </cell>
        </row>
        <row r="106">
          <cell r="A106">
            <v>22404</v>
          </cell>
          <cell r="B106" t="str">
            <v>憲法記念日</v>
          </cell>
        </row>
        <row r="107">
          <cell r="A107">
            <v>22406</v>
          </cell>
          <cell r="B107" t="str">
            <v>こどもの日</v>
          </cell>
        </row>
        <row r="108">
          <cell r="A108">
            <v>22547</v>
          </cell>
          <cell r="B108" t="str">
            <v>秋分の日</v>
          </cell>
        </row>
        <row r="109">
          <cell r="A109">
            <v>22588</v>
          </cell>
          <cell r="B109" t="str">
            <v>文化の日</v>
          </cell>
        </row>
        <row r="110">
          <cell r="A110">
            <v>22608</v>
          </cell>
          <cell r="B110" t="str">
            <v>勤労感謝の日</v>
          </cell>
        </row>
        <row r="111">
          <cell r="A111">
            <v>22647</v>
          </cell>
          <cell r="B111" t="str">
            <v>元日</v>
          </cell>
        </row>
        <row r="112">
          <cell r="A112">
            <v>22661</v>
          </cell>
          <cell r="B112" t="str">
            <v>成人の日</v>
          </cell>
        </row>
        <row r="113">
          <cell r="A113">
            <v>22726</v>
          </cell>
          <cell r="B113" t="str">
            <v>春分の日</v>
          </cell>
        </row>
        <row r="114">
          <cell r="A114">
            <v>22765</v>
          </cell>
          <cell r="B114" t="str">
            <v>天皇誕生日</v>
          </cell>
        </row>
        <row r="115">
          <cell r="A115">
            <v>22769</v>
          </cell>
          <cell r="B115" t="str">
            <v>憲法記念日</v>
          </cell>
        </row>
        <row r="116">
          <cell r="A116">
            <v>22771</v>
          </cell>
          <cell r="B116" t="str">
            <v>こどもの日</v>
          </cell>
        </row>
        <row r="117">
          <cell r="A117">
            <v>22912</v>
          </cell>
          <cell r="B117" t="str">
            <v>秋分の日</v>
          </cell>
        </row>
        <row r="118">
          <cell r="A118">
            <v>22953</v>
          </cell>
          <cell r="B118" t="str">
            <v>文化の日</v>
          </cell>
        </row>
        <row r="119">
          <cell r="A119">
            <v>22973</v>
          </cell>
          <cell r="B119" t="str">
            <v>勤労感謝の日</v>
          </cell>
        </row>
        <row r="120">
          <cell r="A120">
            <v>23012</v>
          </cell>
          <cell r="B120" t="str">
            <v>元日</v>
          </cell>
        </row>
        <row r="121">
          <cell r="A121">
            <v>23026</v>
          </cell>
          <cell r="B121" t="str">
            <v>成人の日</v>
          </cell>
        </row>
        <row r="122">
          <cell r="A122">
            <v>23091</v>
          </cell>
          <cell r="B122" t="str">
            <v>春分の日</v>
          </cell>
        </row>
        <row r="123">
          <cell r="A123">
            <v>23130</v>
          </cell>
          <cell r="B123" t="str">
            <v>天皇誕生日</v>
          </cell>
        </row>
        <row r="124">
          <cell r="A124">
            <v>23134</v>
          </cell>
          <cell r="B124" t="str">
            <v>憲法記念日</v>
          </cell>
        </row>
        <row r="125">
          <cell r="A125">
            <v>23136</v>
          </cell>
          <cell r="B125" t="str">
            <v>こどもの日</v>
          </cell>
        </row>
        <row r="126">
          <cell r="A126">
            <v>23278</v>
          </cell>
          <cell r="B126" t="str">
            <v>秋分の日</v>
          </cell>
        </row>
        <row r="127">
          <cell r="A127">
            <v>23318</v>
          </cell>
          <cell r="B127" t="str">
            <v>文化の日</v>
          </cell>
        </row>
        <row r="128">
          <cell r="A128">
            <v>23338</v>
          </cell>
          <cell r="B128" t="str">
            <v>勤労感謝の日</v>
          </cell>
        </row>
        <row r="129">
          <cell r="A129">
            <v>23377</v>
          </cell>
          <cell r="B129" t="str">
            <v>元日</v>
          </cell>
        </row>
        <row r="130">
          <cell r="A130">
            <v>23391</v>
          </cell>
          <cell r="B130" t="str">
            <v>成人の日</v>
          </cell>
        </row>
        <row r="131">
          <cell r="A131">
            <v>23456</v>
          </cell>
          <cell r="B131" t="str">
            <v>春分の日</v>
          </cell>
        </row>
        <row r="132">
          <cell r="A132">
            <v>23496</v>
          </cell>
          <cell r="B132" t="str">
            <v>天皇誕生日</v>
          </cell>
        </row>
        <row r="133">
          <cell r="A133">
            <v>23500</v>
          </cell>
          <cell r="B133" t="str">
            <v>憲法記念日</v>
          </cell>
        </row>
        <row r="134">
          <cell r="A134">
            <v>23502</v>
          </cell>
          <cell r="B134" t="str">
            <v>こどもの日</v>
          </cell>
        </row>
        <row r="135">
          <cell r="A135">
            <v>23643</v>
          </cell>
          <cell r="B135" t="str">
            <v>秋分の日</v>
          </cell>
        </row>
        <row r="136">
          <cell r="A136">
            <v>23684</v>
          </cell>
          <cell r="B136" t="str">
            <v>文化の日</v>
          </cell>
        </row>
        <row r="137">
          <cell r="A137">
            <v>23704</v>
          </cell>
          <cell r="B137" t="str">
            <v>勤労感謝の日</v>
          </cell>
        </row>
        <row r="138">
          <cell r="A138">
            <v>23743</v>
          </cell>
          <cell r="B138" t="str">
            <v>元日</v>
          </cell>
        </row>
        <row r="139">
          <cell r="A139">
            <v>23757</v>
          </cell>
          <cell r="B139" t="str">
            <v>成人の日</v>
          </cell>
        </row>
        <row r="140">
          <cell r="A140">
            <v>23822</v>
          </cell>
          <cell r="B140" t="str">
            <v>春分の日</v>
          </cell>
        </row>
        <row r="141">
          <cell r="A141">
            <v>23861</v>
          </cell>
          <cell r="B141" t="str">
            <v>天皇誕生日</v>
          </cell>
        </row>
        <row r="142">
          <cell r="A142">
            <v>23865</v>
          </cell>
          <cell r="B142" t="str">
            <v>憲法記念日</v>
          </cell>
        </row>
        <row r="143">
          <cell r="A143">
            <v>23867</v>
          </cell>
          <cell r="B143" t="str">
            <v>こどもの日</v>
          </cell>
        </row>
        <row r="144">
          <cell r="A144">
            <v>24008</v>
          </cell>
          <cell r="B144" t="str">
            <v>秋分の日</v>
          </cell>
        </row>
        <row r="145">
          <cell r="A145">
            <v>24049</v>
          </cell>
          <cell r="B145" t="str">
            <v>文化の日</v>
          </cell>
        </row>
        <row r="146">
          <cell r="A146">
            <v>24069</v>
          </cell>
          <cell r="B146" t="str">
            <v>勤労感謝の日</v>
          </cell>
        </row>
        <row r="147">
          <cell r="A147">
            <v>24108</v>
          </cell>
          <cell r="B147" t="str">
            <v>元日</v>
          </cell>
        </row>
        <row r="148">
          <cell r="A148">
            <v>24122</v>
          </cell>
          <cell r="B148" t="str">
            <v>成人の日</v>
          </cell>
        </row>
        <row r="149">
          <cell r="A149">
            <v>24187</v>
          </cell>
          <cell r="B149" t="str">
            <v>春分の日</v>
          </cell>
        </row>
        <row r="150">
          <cell r="A150">
            <v>24226</v>
          </cell>
          <cell r="B150" t="str">
            <v>天皇誕生日</v>
          </cell>
        </row>
        <row r="151">
          <cell r="A151">
            <v>24230</v>
          </cell>
          <cell r="B151" t="str">
            <v>憲法記念日</v>
          </cell>
        </row>
        <row r="152">
          <cell r="A152">
            <v>24232</v>
          </cell>
          <cell r="B152" t="str">
            <v>こどもの日</v>
          </cell>
        </row>
        <row r="153">
          <cell r="A153">
            <v>24365</v>
          </cell>
          <cell r="B153" t="str">
            <v>敬老の日</v>
          </cell>
        </row>
        <row r="154">
          <cell r="A154">
            <v>24373</v>
          </cell>
          <cell r="B154" t="str">
            <v>秋分の日</v>
          </cell>
        </row>
        <row r="155">
          <cell r="A155">
            <v>24390</v>
          </cell>
          <cell r="B155" t="str">
            <v>体育の日</v>
          </cell>
        </row>
        <row r="156">
          <cell r="A156">
            <v>24414</v>
          </cell>
          <cell r="B156" t="str">
            <v>文化の日</v>
          </cell>
        </row>
        <row r="157">
          <cell r="A157">
            <v>24434</v>
          </cell>
          <cell r="B157" t="str">
            <v>勤労感謝の日</v>
          </cell>
        </row>
        <row r="158">
          <cell r="A158">
            <v>24473</v>
          </cell>
          <cell r="B158" t="str">
            <v>元日</v>
          </cell>
        </row>
        <row r="159">
          <cell r="A159">
            <v>24487</v>
          </cell>
          <cell r="B159" t="str">
            <v>成人の日</v>
          </cell>
        </row>
        <row r="160">
          <cell r="A160">
            <v>24514</v>
          </cell>
          <cell r="B160" t="str">
            <v>建国記念の日</v>
          </cell>
        </row>
        <row r="161">
          <cell r="A161">
            <v>24552</v>
          </cell>
          <cell r="B161" t="str">
            <v>春分の日</v>
          </cell>
        </row>
        <row r="162">
          <cell r="A162">
            <v>24591</v>
          </cell>
          <cell r="B162" t="str">
            <v>天皇誕生日</v>
          </cell>
        </row>
        <row r="163">
          <cell r="A163">
            <v>24595</v>
          </cell>
          <cell r="B163" t="str">
            <v>憲法記念日</v>
          </cell>
        </row>
        <row r="164">
          <cell r="A164">
            <v>24597</v>
          </cell>
          <cell r="B164" t="str">
            <v>こどもの日</v>
          </cell>
        </row>
        <row r="165">
          <cell r="A165">
            <v>24730</v>
          </cell>
          <cell r="B165" t="str">
            <v>敬老の日</v>
          </cell>
        </row>
        <row r="166">
          <cell r="A166">
            <v>24739</v>
          </cell>
          <cell r="B166" t="str">
            <v>秋分の日</v>
          </cell>
        </row>
        <row r="167">
          <cell r="A167">
            <v>24755</v>
          </cell>
          <cell r="B167" t="str">
            <v>体育の日</v>
          </cell>
        </row>
        <row r="168">
          <cell r="A168">
            <v>24779</v>
          </cell>
          <cell r="B168" t="str">
            <v>文化の日</v>
          </cell>
        </row>
        <row r="169">
          <cell r="A169">
            <v>24799</v>
          </cell>
          <cell r="B169" t="str">
            <v>勤労感謝の日</v>
          </cell>
        </row>
        <row r="170">
          <cell r="A170">
            <v>24838</v>
          </cell>
          <cell r="B170" t="str">
            <v>元日</v>
          </cell>
        </row>
        <row r="171">
          <cell r="A171">
            <v>24852</v>
          </cell>
          <cell r="B171" t="str">
            <v>成人の日</v>
          </cell>
        </row>
        <row r="172">
          <cell r="A172">
            <v>24879</v>
          </cell>
          <cell r="B172" t="str">
            <v>建国記念の日</v>
          </cell>
        </row>
        <row r="173">
          <cell r="A173">
            <v>24917</v>
          </cell>
          <cell r="B173" t="str">
            <v>春分の日</v>
          </cell>
        </row>
        <row r="174">
          <cell r="A174">
            <v>24957</v>
          </cell>
          <cell r="B174" t="str">
            <v>天皇誕生日</v>
          </cell>
        </row>
        <row r="175">
          <cell r="A175">
            <v>24961</v>
          </cell>
          <cell r="B175" t="str">
            <v>憲法記念日</v>
          </cell>
        </row>
        <row r="176">
          <cell r="A176">
            <v>24963</v>
          </cell>
          <cell r="B176" t="str">
            <v>こどもの日</v>
          </cell>
        </row>
        <row r="177">
          <cell r="A177">
            <v>25096</v>
          </cell>
          <cell r="B177" t="str">
            <v>敬老の日</v>
          </cell>
        </row>
        <row r="178">
          <cell r="A178">
            <v>25104</v>
          </cell>
          <cell r="B178" t="str">
            <v>秋分の日</v>
          </cell>
        </row>
        <row r="179">
          <cell r="A179">
            <v>25121</v>
          </cell>
          <cell r="B179" t="str">
            <v>体育の日</v>
          </cell>
        </row>
        <row r="180">
          <cell r="A180">
            <v>25145</v>
          </cell>
          <cell r="B180" t="str">
            <v>文化の日</v>
          </cell>
        </row>
        <row r="181">
          <cell r="A181">
            <v>25165</v>
          </cell>
          <cell r="B181" t="str">
            <v>勤労感謝の日</v>
          </cell>
        </row>
        <row r="182">
          <cell r="A182">
            <v>25204</v>
          </cell>
          <cell r="B182" t="str">
            <v>元日</v>
          </cell>
        </row>
        <row r="183">
          <cell r="A183">
            <v>25218</v>
          </cell>
          <cell r="B183" t="str">
            <v>成人の日</v>
          </cell>
        </row>
        <row r="184">
          <cell r="A184">
            <v>25245</v>
          </cell>
          <cell r="B184" t="str">
            <v>建国記念の日</v>
          </cell>
        </row>
        <row r="185">
          <cell r="A185">
            <v>25283</v>
          </cell>
          <cell r="B185" t="str">
            <v>春分の日</v>
          </cell>
        </row>
        <row r="186">
          <cell r="A186">
            <v>25322</v>
          </cell>
          <cell r="B186" t="str">
            <v>天皇誕生日</v>
          </cell>
        </row>
        <row r="187">
          <cell r="A187">
            <v>25326</v>
          </cell>
          <cell r="B187" t="str">
            <v>憲法記念日</v>
          </cell>
        </row>
        <row r="188">
          <cell r="A188">
            <v>25328</v>
          </cell>
          <cell r="B188" t="str">
            <v>こどもの日</v>
          </cell>
        </row>
        <row r="189">
          <cell r="A189">
            <v>25461</v>
          </cell>
          <cell r="B189" t="str">
            <v>敬老の日</v>
          </cell>
        </row>
        <row r="190">
          <cell r="A190">
            <v>25469</v>
          </cell>
          <cell r="B190" t="str">
            <v>秋分の日</v>
          </cell>
        </row>
        <row r="191">
          <cell r="A191">
            <v>25486</v>
          </cell>
          <cell r="B191" t="str">
            <v>体育の日</v>
          </cell>
        </row>
        <row r="192">
          <cell r="A192">
            <v>25510</v>
          </cell>
          <cell r="B192" t="str">
            <v>文化の日</v>
          </cell>
        </row>
        <row r="193">
          <cell r="A193">
            <v>25530</v>
          </cell>
          <cell r="B193" t="str">
            <v>勤労感謝の日</v>
          </cell>
        </row>
        <row r="194">
          <cell r="A194">
            <v>25569</v>
          </cell>
          <cell r="B194" t="str">
            <v>元日</v>
          </cell>
        </row>
        <row r="195">
          <cell r="A195">
            <v>25583</v>
          </cell>
          <cell r="B195" t="str">
            <v>成人の日</v>
          </cell>
        </row>
        <row r="196">
          <cell r="A196">
            <v>25610</v>
          </cell>
          <cell r="B196" t="str">
            <v>建国記念の日</v>
          </cell>
        </row>
        <row r="197">
          <cell r="A197">
            <v>25648</v>
          </cell>
          <cell r="B197" t="str">
            <v>春分の日</v>
          </cell>
        </row>
        <row r="198">
          <cell r="A198">
            <v>25687</v>
          </cell>
          <cell r="B198" t="str">
            <v>天皇誕生日</v>
          </cell>
        </row>
        <row r="199">
          <cell r="A199">
            <v>25691</v>
          </cell>
          <cell r="B199" t="str">
            <v>憲法記念日</v>
          </cell>
        </row>
        <row r="200">
          <cell r="A200">
            <v>25693</v>
          </cell>
          <cell r="B200" t="str">
            <v>こどもの日</v>
          </cell>
        </row>
        <row r="201">
          <cell r="A201">
            <v>25826</v>
          </cell>
          <cell r="B201" t="str">
            <v>敬老の日</v>
          </cell>
        </row>
        <row r="202">
          <cell r="A202">
            <v>25834</v>
          </cell>
          <cell r="B202" t="str">
            <v>秋分の日</v>
          </cell>
        </row>
        <row r="203">
          <cell r="A203">
            <v>25851</v>
          </cell>
          <cell r="B203" t="str">
            <v>体育の日</v>
          </cell>
        </row>
        <row r="204">
          <cell r="A204">
            <v>25875</v>
          </cell>
          <cell r="B204" t="str">
            <v>文化の日</v>
          </cell>
        </row>
        <row r="205">
          <cell r="A205">
            <v>25895</v>
          </cell>
          <cell r="B205" t="str">
            <v>勤労感謝の日</v>
          </cell>
        </row>
        <row r="206">
          <cell r="A206">
            <v>25934</v>
          </cell>
          <cell r="B206" t="str">
            <v>元日</v>
          </cell>
        </row>
        <row r="207">
          <cell r="A207">
            <v>25948</v>
          </cell>
          <cell r="B207" t="str">
            <v>成人の日</v>
          </cell>
        </row>
        <row r="208">
          <cell r="A208">
            <v>25975</v>
          </cell>
          <cell r="B208" t="str">
            <v>建国記念の日</v>
          </cell>
        </row>
        <row r="209">
          <cell r="A209">
            <v>26013</v>
          </cell>
          <cell r="B209" t="str">
            <v>春分の日</v>
          </cell>
        </row>
        <row r="210">
          <cell r="A210">
            <v>26052</v>
          </cell>
          <cell r="B210" t="str">
            <v>天皇誕生日</v>
          </cell>
        </row>
        <row r="211">
          <cell r="A211">
            <v>26056</v>
          </cell>
          <cell r="B211" t="str">
            <v>憲法記念日</v>
          </cell>
        </row>
        <row r="212">
          <cell r="A212">
            <v>26058</v>
          </cell>
          <cell r="B212" t="str">
            <v>こどもの日</v>
          </cell>
        </row>
        <row r="213">
          <cell r="A213">
            <v>26191</v>
          </cell>
          <cell r="B213" t="str">
            <v>敬老の日</v>
          </cell>
        </row>
        <row r="214">
          <cell r="A214">
            <v>26200</v>
          </cell>
          <cell r="B214" t="str">
            <v>秋分の日</v>
          </cell>
        </row>
        <row r="215">
          <cell r="A215">
            <v>26216</v>
          </cell>
          <cell r="B215" t="str">
            <v>体育の日</v>
          </cell>
        </row>
        <row r="216">
          <cell r="A216">
            <v>26240</v>
          </cell>
          <cell r="B216" t="str">
            <v>文化の日</v>
          </cell>
        </row>
        <row r="217">
          <cell r="A217">
            <v>26260</v>
          </cell>
          <cell r="B217" t="str">
            <v>勤労感謝の日</v>
          </cell>
        </row>
        <row r="218">
          <cell r="A218">
            <v>26299</v>
          </cell>
          <cell r="B218" t="str">
            <v>元日</v>
          </cell>
        </row>
        <row r="219">
          <cell r="A219">
            <v>26313</v>
          </cell>
          <cell r="B219" t="str">
            <v>成人の日</v>
          </cell>
        </row>
        <row r="220">
          <cell r="A220">
            <v>26340</v>
          </cell>
          <cell r="B220" t="str">
            <v>建国記念の日</v>
          </cell>
        </row>
        <row r="221">
          <cell r="A221">
            <v>26378</v>
          </cell>
          <cell r="B221" t="str">
            <v>春分の日</v>
          </cell>
        </row>
        <row r="222">
          <cell r="A222">
            <v>26418</v>
          </cell>
          <cell r="B222" t="str">
            <v>天皇誕生日</v>
          </cell>
        </row>
        <row r="223">
          <cell r="A223">
            <v>26422</v>
          </cell>
          <cell r="B223" t="str">
            <v>憲法記念日</v>
          </cell>
        </row>
        <row r="224">
          <cell r="A224">
            <v>26424</v>
          </cell>
          <cell r="B224" t="str">
            <v>こどもの日</v>
          </cell>
        </row>
        <row r="225">
          <cell r="A225">
            <v>26557</v>
          </cell>
          <cell r="B225" t="str">
            <v>敬老の日</v>
          </cell>
        </row>
        <row r="226">
          <cell r="A226">
            <v>26565</v>
          </cell>
          <cell r="B226" t="str">
            <v>秋分の日</v>
          </cell>
        </row>
        <row r="227">
          <cell r="A227">
            <v>26582</v>
          </cell>
          <cell r="B227" t="str">
            <v>体育の日</v>
          </cell>
        </row>
        <row r="228">
          <cell r="A228">
            <v>26606</v>
          </cell>
          <cell r="B228" t="str">
            <v>文化の日</v>
          </cell>
        </row>
        <row r="229">
          <cell r="A229">
            <v>26626</v>
          </cell>
          <cell r="B229" t="str">
            <v>勤労感謝の日</v>
          </cell>
        </row>
        <row r="230">
          <cell r="A230">
            <v>26665</v>
          </cell>
          <cell r="B230" t="str">
            <v>元日</v>
          </cell>
        </row>
        <row r="231">
          <cell r="A231">
            <v>26679</v>
          </cell>
          <cell r="B231" t="str">
            <v>成人の日</v>
          </cell>
        </row>
        <row r="232">
          <cell r="A232">
            <v>26706</v>
          </cell>
          <cell r="B232" t="str">
            <v>建国記念の日</v>
          </cell>
        </row>
        <row r="233">
          <cell r="A233">
            <v>26744</v>
          </cell>
          <cell r="B233" t="str">
            <v>春分の日</v>
          </cell>
        </row>
        <row r="234">
          <cell r="A234">
            <v>26783</v>
          </cell>
          <cell r="B234" t="str">
            <v>天皇誕生日</v>
          </cell>
        </row>
        <row r="235">
          <cell r="A235">
            <v>26784</v>
          </cell>
          <cell r="B235" t="str">
            <v>振替休日</v>
          </cell>
        </row>
        <row r="236">
          <cell r="A236">
            <v>26787</v>
          </cell>
          <cell r="B236" t="str">
            <v>憲法記念日</v>
          </cell>
        </row>
        <row r="237">
          <cell r="A237">
            <v>26789</v>
          </cell>
          <cell r="B237" t="str">
            <v>こどもの日</v>
          </cell>
        </row>
        <row r="238">
          <cell r="A238">
            <v>26922</v>
          </cell>
          <cell r="B238" t="str">
            <v>敬老の日</v>
          </cell>
        </row>
        <row r="239">
          <cell r="A239">
            <v>26930</v>
          </cell>
          <cell r="B239" t="str">
            <v>秋分の日</v>
          </cell>
        </row>
        <row r="240">
          <cell r="A240">
            <v>26931</v>
          </cell>
          <cell r="B240" t="str">
            <v>振替休日</v>
          </cell>
        </row>
        <row r="241">
          <cell r="A241">
            <v>26947</v>
          </cell>
          <cell r="B241" t="str">
            <v>体育の日</v>
          </cell>
        </row>
        <row r="242">
          <cell r="A242">
            <v>26971</v>
          </cell>
          <cell r="B242" t="str">
            <v>文化の日</v>
          </cell>
        </row>
        <row r="243">
          <cell r="A243">
            <v>26991</v>
          </cell>
          <cell r="B243" t="str">
            <v>勤労感謝の日</v>
          </cell>
        </row>
        <row r="244">
          <cell r="A244">
            <v>27030</v>
          </cell>
          <cell r="B244" t="str">
            <v>元日</v>
          </cell>
        </row>
        <row r="245">
          <cell r="A245">
            <v>27044</v>
          </cell>
          <cell r="B245" t="str">
            <v>成人の日</v>
          </cell>
        </row>
        <row r="246">
          <cell r="A246">
            <v>27071</v>
          </cell>
          <cell r="B246" t="str">
            <v>建国記念の日</v>
          </cell>
        </row>
        <row r="247">
          <cell r="A247">
            <v>27109</v>
          </cell>
          <cell r="B247" t="str">
            <v>春分の日</v>
          </cell>
        </row>
        <row r="248">
          <cell r="A248">
            <v>27148</v>
          </cell>
          <cell r="B248" t="str">
            <v>天皇誕生日</v>
          </cell>
        </row>
        <row r="249">
          <cell r="A249">
            <v>27152</v>
          </cell>
          <cell r="B249" t="str">
            <v>憲法記念日</v>
          </cell>
        </row>
        <row r="250">
          <cell r="A250">
            <v>27154</v>
          </cell>
          <cell r="B250" t="str">
            <v>こどもの日</v>
          </cell>
        </row>
        <row r="251">
          <cell r="A251">
            <v>27155</v>
          </cell>
          <cell r="B251" t="str">
            <v>振替休日</v>
          </cell>
        </row>
        <row r="252">
          <cell r="A252">
            <v>27287</v>
          </cell>
          <cell r="B252" t="str">
            <v>敬老の日</v>
          </cell>
        </row>
        <row r="253">
          <cell r="A253">
            <v>27288</v>
          </cell>
          <cell r="B253" t="str">
            <v>振替休日</v>
          </cell>
        </row>
        <row r="254">
          <cell r="A254">
            <v>27295</v>
          </cell>
          <cell r="B254" t="str">
            <v>秋分の日</v>
          </cell>
        </row>
        <row r="255">
          <cell r="A255">
            <v>27312</v>
          </cell>
          <cell r="B255" t="str">
            <v>体育の日</v>
          </cell>
        </row>
        <row r="256">
          <cell r="A256">
            <v>27336</v>
          </cell>
          <cell r="B256" t="str">
            <v>文化の日</v>
          </cell>
        </row>
        <row r="257">
          <cell r="A257">
            <v>27337</v>
          </cell>
          <cell r="B257" t="str">
            <v>振替休日</v>
          </cell>
        </row>
        <row r="258">
          <cell r="A258">
            <v>27356</v>
          </cell>
          <cell r="B258" t="str">
            <v>勤労感謝の日</v>
          </cell>
        </row>
        <row r="259">
          <cell r="A259">
            <v>27395</v>
          </cell>
          <cell r="B259" t="str">
            <v>元日</v>
          </cell>
        </row>
        <row r="260">
          <cell r="A260">
            <v>27409</v>
          </cell>
          <cell r="B260" t="str">
            <v>成人の日</v>
          </cell>
        </row>
        <row r="261">
          <cell r="A261">
            <v>27436</v>
          </cell>
          <cell r="B261" t="str">
            <v>建国記念の日</v>
          </cell>
        </row>
        <row r="262">
          <cell r="A262">
            <v>27474</v>
          </cell>
          <cell r="B262" t="str">
            <v>春分の日</v>
          </cell>
        </row>
        <row r="263">
          <cell r="A263">
            <v>27513</v>
          </cell>
          <cell r="B263" t="str">
            <v>天皇誕生日</v>
          </cell>
        </row>
        <row r="264">
          <cell r="A264">
            <v>27517</v>
          </cell>
          <cell r="B264" t="str">
            <v>憲法記念日</v>
          </cell>
        </row>
        <row r="265">
          <cell r="A265">
            <v>27519</v>
          </cell>
          <cell r="B265" t="str">
            <v>こどもの日</v>
          </cell>
        </row>
        <row r="266">
          <cell r="A266">
            <v>27652</v>
          </cell>
          <cell r="B266" t="str">
            <v>敬老の日</v>
          </cell>
        </row>
        <row r="267">
          <cell r="A267">
            <v>27661</v>
          </cell>
          <cell r="B267" t="str">
            <v>秋分の日</v>
          </cell>
        </row>
        <row r="268">
          <cell r="A268">
            <v>27677</v>
          </cell>
          <cell r="B268" t="str">
            <v>体育の日</v>
          </cell>
        </row>
        <row r="269">
          <cell r="A269">
            <v>27701</v>
          </cell>
          <cell r="B269" t="str">
            <v>文化の日</v>
          </cell>
        </row>
        <row r="270">
          <cell r="A270">
            <v>27721</v>
          </cell>
          <cell r="B270" t="str">
            <v>勤労感謝の日</v>
          </cell>
        </row>
        <row r="271">
          <cell r="A271">
            <v>27722</v>
          </cell>
          <cell r="B271" t="str">
            <v>振替休日</v>
          </cell>
        </row>
        <row r="272">
          <cell r="A272">
            <v>27760</v>
          </cell>
          <cell r="B272" t="str">
            <v>元日</v>
          </cell>
        </row>
        <row r="273">
          <cell r="A273">
            <v>27774</v>
          </cell>
          <cell r="B273" t="str">
            <v>成人の日</v>
          </cell>
        </row>
        <row r="274">
          <cell r="A274">
            <v>27801</v>
          </cell>
          <cell r="B274" t="str">
            <v>建国記念の日</v>
          </cell>
        </row>
        <row r="275">
          <cell r="A275">
            <v>27839</v>
          </cell>
          <cell r="B275" t="str">
            <v>春分の日</v>
          </cell>
        </row>
        <row r="276">
          <cell r="A276">
            <v>27879</v>
          </cell>
          <cell r="B276" t="str">
            <v>天皇誕生日</v>
          </cell>
        </row>
        <row r="277">
          <cell r="A277">
            <v>27883</v>
          </cell>
          <cell r="B277" t="str">
            <v>憲法記念日</v>
          </cell>
        </row>
        <row r="278">
          <cell r="A278">
            <v>27885</v>
          </cell>
          <cell r="B278" t="str">
            <v>こどもの日</v>
          </cell>
        </row>
        <row r="279">
          <cell r="A279">
            <v>28018</v>
          </cell>
          <cell r="B279" t="str">
            <v>敬老の日</v>
          </cell>
        </row>
        <row r="280">
          <cell r="A280">
            <v>28026</v>
          </cell>
          <cell r="B280" t="str">
            <v>秋分の日</v>
          </cell>
        </row>
        <row r="281">
          <cell r="A281">
            <v>28043</v>
          </cell>
          <cell r="B281" t="str">
            <v>体育の日</v>
          </cell>
        </row>
        <row r="282">
          <cell r="A282">
            <v>28044</v>
          </cell>
          <cell r="B282" t="str">
            <v>振替休日</v>
          </cell>
        </row>
        <row r="283">
          <cell r="A283">
            <v>28067</v>
          </cell>
          <cell r="B283" t="str">
            <v>文化の日</v>
          </cell>
        </row>
        <row r="284">
          <cell r="A284">
            <v>28087</v>
          </cell>
          <cell r="B284" t="str">
            <v>勤労感謝の日</v>
          </cell>
        </row>
        <row r="285">
          <cell r="A285">
            <v>28126</v>
          </cell>
          <cell r="B285" t="str">
            <v>元日</v>
          </cell>
        </row>
        <row r="286">
          <cell r="A286">
            <v>28140</v>
          </cell>
          <cell r="B286" t="str">
            <v>成人の日</v>
          </cell>
        </row>
        <row r="287">
          <cell r="A287">
            <v>28167</v>
          </cell>
          <cell r="B287" t="str">
            <v>建国記念の日</v>
          </cell>
        </row>
        <row r="288">
          <cell r="A288">
            <v>28205</v>
          </cell>
          <cell r="B288" t="str">
            <v>春分の日</v>
          </cell>
        </row>
        <row r="289">
          <cell r="A289">
            <v>28244</v>
          </cell>
          <cell r="B289" t="str">
            <v>天皇誕生日</v>
          </cell>
        </row>
        <row r="290">
          <cell r="A290">
            <v>28248</v>
          </cell>
          <cell r="B290" t="str">
            <v>憲法記念日</v>
          </cell>
        </row>
        <row r="291">
          <cell r="A291">
            <v>28250</v>
          </cell>
          <cell r="B291" t="str">
            <v>こどもの日</v>
          </cell>
        </row>
        <row r="292">
          <cell r="A292">
            <v>28383</v>
          </cell>
          <cell r="B292" t="str">
            <v>敬老の日</v>
          </cell>
        </row>
        <row r="293">
          <cell r="A293">
            <v>28391</v>
          </cell>
          <cell r="B293" t="str">
            <v>秋分の日</v>
          </cell>
        </row>
        <row r="294">
          <cell r="A294">
            <v>28408</v>
          </cell>
          <cell r="B294" t="str">
            <v>体育の日</v>
          </cell>
        </row>
        <row r="295">
          <cell r="A295">
            <v>28432</v>
          </cell>
          <cell r="B295" t="str">
            <v>文化の日</v>
          </cell>
        </row>
        <row r="296">
          <cell r="A296">
            <v>28452</v>
          </cell>
          <cell r="B296" t="str">
            <v>勤労感謝の日</v>
          </cell>
        </row>
        <row r="297">
          <cell r="A297">
            <v>28491</v>
          </cell>
          <cell r="B297" t="str">
            <v>元日</v>
          </cell>
        </row>
        <row r="298">
          <cell r="A298">
            <v>28492</v>
          </cell>
          <cell r="B298" t="str">
            <v>振替休日</v>
          </cell>
        </row>
        <row r="299">
          <cell r="A299">
            <v>28505</v>
          </cell>
          <cell r="B299" t="str">
            <v>成人の日</v>
          </cell>
        </row>
        <row r="300">
          <cell r="A300">
            <v>28506</v>
          </cell>
          <cell r="B300" t="str">
            <v>振替休日</v>
          </cell>
        </row>
        <row r="301">
          <cell r="A301">
            <v>28532</v>
          </cell>
          <cell r="B301" t="str">
            <v>建国記念の日</v>
          </cell>
        </row>
        <row r="302">
          <cell r="A302">
            <v>28570</v>
          </cell>
          <cell r="B302" t="str">
            <v>春分の日</v>
          </cell>
        </row>
        <row r="303">
          <cell r="A303">
            <v>28609</v>
          </cell>
          <cell r="B303" t="str">
            <v>天皇誕生日</v>
          </cell>
        </row>
        <row r="304">
          <cell r="A304">
            <v>28613</v>
          </cell>
          <cell r="B304" t="str">
            <v>憲法記念日</v>
          </cell>
        </row>
        <row r="305">
          <cell r="A305">
            <v>28615</v>
          </cell>
          <cell r="B305" t="str">
            <v>こどもの日</v>
          </cell>
        </row>
        <row r="306">
          <cell r="A306">
            <v>28748</v>
          </cell>
          <cell r="B306" t="str">
            <v>敬老の日</v>
          </cell>
        </row>
        <row r="307">
          <cell r="A307">
            <v>28756</v>
          </cell>
          <cell r="B307" t="str">
            <v>秋分の日</v>
          </cell>
        </row>
        <row r="308">
          <cell r="A308">
            <v>28773</v>
          </cell>
          <cell r="B308" t="str">
            <v>体育の日</v>
          </cell>
        </row>
        <row r="309">
          <cell r="A309">
            <v>28797</v>
          </cell>
          <cell r="B309" t="str">
            <v>文化の日</v>
          </cell>
        </row>
        <row r="310">
          <cell r="A310">
            <v>28817</v>
          </cell>
          <cell r="B310" t="str">
            <v>勤労感謝の日</v>
          </cell>
        </row>
        <row r="311">
          <cell r="A311">
            <v>28856</v>
          </cell>
          <cell r="B311" t="str">
            <v>元日</v>
          </cell>
        </row>
        <row r="312">
          <cell r="A312">
            <v>28870</v>
          </cell>
          <cell r="B312" t="str">
            <v>成人の日</v>
          </cell>
        </row>
        <row r="313">
          <cell r="A313">
            <v>28897</v>
          </cell>
          <cell r="B313" t="str">
            <v>建国記念の日</v>
          </cell>
        </row>
        <row r="314">
          <cell r="A314">
            <v>28898</v>
          </cell>
          <cell r="B314" t="str">
            <v>振替休日</v>
          </cell>
        </row>
        <row r="315">
          <cell r="A315">
            <v>28935</v>
          </cell>
          <cell r="B315" t="str">
            <v>春分の日</v>
          </cell>
        </row>
        <row r="316">
          <cell r="A316">
            <v>28974</v>
          </cell>
          <cell r="B316" t="str">
            <v>天皇誕生日</v>
          </cell>
        </row>
        <row r="317">
          <cell r="A317">
            <v>28975</v>
          </cell>
          <cell r="B317" t="str">
            <v>振替休日</v>
          </cell>
        </row>
        <row r="318">
          <cell r="A318">
            <v>28978</v>
          </cell>
          <cell r="B318" t="str">
            <v>憲法記念日</v>
          </cell>
        </row>
        <row r="319">
          <cell r="A319">
            <v>28980</v>
          </cell>
          <cell r="B319" t="str">
            <v>こどもの日</v>
          </cell>
        </row>
        <row r="320">
          <cell r="A320">
            <v>29113</v>
          </cell>
          <cell r="B320" t="str">
            <v>敬老の日</v>
          </cell>
        </row>
        <row r="321">
          <cell r="A321">
            <v>29122</v>
          </cell>
          <cell r="B321" t="str">
            <v>秋分の日</v>
          </cell>
        </row>
        <row r="322">
          <cell r="A322">
            <v>29138</v>
          </cell>
          <cell r="B322" t="str">
            <v>体育の日</v>
          </cell>
        </row>
        <row r="323">
          <cell r="A323">
            <v>29162</v>
          </cell>
          <cell r="B323" t="str">
            <v>文化の日</v>
          </cell>
        </row>
        <row r="324">
          <cell r="A324">
            <v>29182</v>
          </cell>
          <cell r="B324" t="str">
            <v>勤労感謝の日</v>
          </cell>
        </row>
        <row r="325">
          <cell r="A325">
            <v>29221</v>
          </cell>
          <cell r="B325" t="str">
            <v>元日</v>
          </cell>
        </row>
        <row r="326">
          <cell r="A326">
            <v>29235</v>
          </cell>
          <cell r="B326" t="str">
            <v>成人の日</v>
          </cell>
        </row>
        <row r="327">
          <cell r="A327">
            <v>29262</v>
          </cell>
          <cell r="B327" t="str">
            <v>建国記念の日</v>
          </cell>
        </row>
        <row r="328">
          <cell r="A328">
            <v>29300</v>
          </cell>
          <cell r="B328" t="str">
            <v>春分の日</v>
          </cell>
        </row>
        <row r="329">
          <cell r="A329">
            <v>29340</v>
          </cell>
          <cell r="B329" t="str">
            <v>天皇誕生日</v>
          </cell>
        </row>
        <row r="330">
          <cell r="A330">
            <v>29344</v>
          </cell>
          <cell r="B330" t="str">
            <v>憲法記念日</v>
          </cell>
        </row>
        <row r="331">
          <cell r="A331">
            <v>29346</v>
          </cell>
          <cell r="B331" t="str">
            <v>こどもの日</v>
          </cell>
        </row>
        <row r="332">
          <cell r="A332">
            <v>29479</v>
          </cell>
          <cell r="B332" t="str">
            <v>敬老の日</v>
          </cell>
        </row>
        <row r="333">
          <cell r="A333">
            <v>29487</v>
          </cell>
          <cell r="B333" t="str">
            <v>秋分の日</v>
          </cell>
        </row>
        <row r="334">
          <cell r="A334">
            <v>29504</v>
          </cell>
          <cell r="B334" t="str">
            <v>体育の日</v>
          </cell>
        </row>
        <row r="335">
          <cell r="A335">
            <v>29528</v>
          </cell>
          <cell r="B335" t="str">
            <v>文化の日</v>
          </cell>
        </row>
        <row r="336">
          <cell r="A336">
            <v>29548</v>
          </cell>
          <cell r="B336" t="str">
            <v>勤労感謝の日</v>
          </cell>
        </row>
        <row r="337">
          <cell r="A337">
            <v>29549</v>
          </cell>
          <cell r="B337" t="str">
            <v>振替休日</v>
          </cell>
        </row>
        <row r="338">
          <cell r="A338">
            <v>29587</v>
          </cell>
          <cell r="B338" t="str">
            <v>元日</v>
          </cell>
        </row>
        <row r="339">
          <cell r="A339">
            <v>29601</v>
          </cell>
          <cell r="B339" t="str">
            <v>成人の日</v>
          </cell>
        </row>
        <row r="340">
          <cell r="A340">
            <v>29628</v>
          </cell>
          <cell r="B340" t="str">
            <v>建国記念の日</v>
          </cell>
        </row>
        <row r="341">
          <cell r="A341">
            <v>29666</v>
          </cell>
          <cell r="B341" t="str">
            <v>春分の日</v>
          </cell>
        </row>
        <row r="342">
          <cell r="A342">
            <v>29705</v>
          </cell>
          <cell r="B342" t="str">
            <v>天皇誕生日</v>
          </cell>
        </row>
        <row r="343">
          <cell r="A343">
            <v>29709</v>
          </cell>
          <cell r="B343" t="str">
            <v>憲法記念日</v>
          </cell>
        </row>
        <row r="344">
          <cell r="A344">
            <v>29710</v>
          </cell>
          <cell r="B344" t="str">
            <v>振替休日</v>
          </cell>
        </row>
        <row r="345">
          <cell r="A345">
            <v>29711</v>
          </cell>
          <cell r="B345" t="str">
            <v>こどもの日</v>
          </cell>
        </row>
        <row r="346">
          <cell r="A346">
            <v>29844</v>
          </cell>
          <cell r="B346" t="str">
            <v>敬老の日</v>
          </cell>
        </row>
        <row r="347">
          <cell r="A347">
            <v>29852</v>
          </cell>
          <cell r="B347" t="str">
            <v>秋分の日</v>
          </cell>
        </row>
        <row r="348">
          <cell r="A348">
            <v>29869</v>
          </cell>
          <cell r="B348" t="str">
            <v>体育の日</v>
          </cell>
        </row>
        <row r="349">
          <cell r="A349">
            <v>29893</v>
          </cell>
          <cell r="B349" t="str">
            <v>文化の日</v>
          </cell>
        </row>
        <row r="350">
          <cell r="A350">
            <v>29913</v>
          </cell>
          <cell r="B350" t="str">
            <v>勤労感謝の日</v>
          </cell>
        </row>
        <row r="351">
          <cell r="A351">
            <v>29952</v>
          </cell>
          <cell r="B351" t="str">
            <v>元日</v>
          </cell>
        </row>
        <row r="352">
          <cell r="A352">
            <v>29966</v>
          </cell>
          <cell r="B352" t="str">
            <v>成人の日</v>
          </cell>
        </row>
        <row r="353">
          <cell r="A353">
            <v>29993</v>
          </cell>
          <cell r="B353" t="str">
            <v>建国記念の日</v>
          </cell>
        </row>
        <row r="354">
          <cell r="A354">
            <v>30031</v>
          </cell>
          <cell r="B354" t="str">
            <v>春分の日</v>
          </cell>
        </row>
        <row r="355">
          <cell r="A355">
            <v>30032</v>
          </cell>
          <cell r="B355" t="str">
            <v>振替休日</v>
          </cell>
        </row>
        <row r="356">
          <cell r="A356">
            <v>30070</v>
          </cell>
          <cell r="B356" t="str">
            <v>天皇誕生日</v>
          </cell>
        </row>
        <row r="357">
          <cell r="A357">
            <v>30074</v>
          </cell>
          <cell r="B357" t="str">
            <v>憲法記念日</v>
          </cell>
        </row>
        <row r="358">
          <cell r="A358">
            <v>30076</v>
          </cell>
          <cell r="B358" t="str">
            <v>こどもの日</v>
          </cell>
        </row>
        <row r="359">
          <cell r="A359">
            <v>30209</v>
          </cell>
          <cell r="B359" t="str">
            <v>敬老の日</v>
          </cell>
        </row>
        <row r="360">
          <cell r="A360">
            <v>30217</v>
          </cell>
          <cell r="B360" t="str">
            <v>秋分の日</v>
          </cell>
        </row>
        <row r="361">
          <cell r="A361">
            <v>30234</v>
          </cell>
          <cell r="B361" t="str">
            <v>体育の日</v>
          </cell>
        </row>
        <row r="362">
          <cell r="A362">
            <v>30235</v>
          </cell>
          <cell r="B362" t="str">
            <v>振替休日</v>
          </cell>
        </row>
        <row r="363">
          <cell r="A363">
            <v>30258</v>
          </cell>
          <cell r="B363" t="str">
            <v>文化の日</v>
          </cell>
        </row>
        <row r="364">
          <cell r="A364">
            <v>30278</v>
          </cell>
          <cell r="B364" t="str">
            <v>勤労感謝の日</v>
          </cell>
        </row>
        <row r="365">
          <cell r="A365">
            <v>30317</v>
          </cell>
          <cell r="B365" t="str">
            <v>元日</v>
          </cell>
        </row>
        <row r="366">
          <cell r="A366">
            <v>30331</v>
          </cell>
          <cell r="B366" t="str">
            <v>成人の日</v>
          </cell>
        </row>
        <row r="367">
          <cell r="A367">
            <v>30358</v>
          </cell>
          <cell r="B367" t="str">
            <v>建国記念の日</v>
          </cell>
        </row>
        <row r="368">
          <cell r="A368">
            <v>30396</v>
          </cell>
          <cell r="B368" t="str">
            <v>春分の日</v>
          </cell>
        </row>
        <row r="369">
          <cell r="A369">
            <v>30435</v>
          </cell>
          <cell r="B369" t="str">
            <v>天皇誕生日</v>
          </cell>
        </row>
        <row r="370">
          <cell r="A370">
            <v>30439</v>
          </cell>
          <cell r="B370" t="str">
            <v>憲法記念日</v>
          </cell>
        </row>
        <row r="371">
          <cell r="A371">
            <v>30441</v>
          </cell>
          <cell r="B371" t="str">
            <v>こどもの日</v>
          </cell>
        </row>
        <row r="372">
          <cell r="A372">
            <v>30574</v>
          </cell>
          <cell r="B372" t="str">
            <v>敬老の日</v>
          </cell>
        </row>
        <row r="373">
          <cell r="A373">
            <v>30582</v>
          </cell>
          <cell r="B373" t="str">
            <v>秋分の日</v>
          </cell>
        </row>
        <row r="374">
          <cell r="A374">
            <v>30599</v>
          </cell>
          <cell r="B374" t="str">
            <v>体育の日</v>
          </cell>
        </row>
        <row r="375">
          <cell r="A375">
            <v>30623</v>
          </cell>
          <cell r="B375" t="str">
            <v>文化の日</v>
          </cell>
        </row>
        <row r="376">
          <cell r="A376">
            <v>30643</v>
          </cell>
          <cell r="B376" t="str">
            <v>勤労感謝の日</v>
          </cell>
        </row>
        <row r="377">
          <cell r="A377">
            <v>30682</v>
          </cell>
          <cell r="B377" t="str">
            <v>元日</v>
          </cell>
        </row>
        <row r="378">
          <cell r="A378">
            <v>30683</v>
          </cell>
          <cell r="B378" t="str">
            <v>振替休日</v>
          </cell>
        </row>
        <row r="379">
          <cell r="A379">
            <v>30696</v>
          </cell>
          <cell r="B379" t="str">
            <v>成人の日</v>
          </cell>
        </row>
        <row r="380">
          <cell r="A380">
            <v>30697</v>
          </cell>
          <cell r="B380" t="str">
            <v>振替休日</v>
          </cell>
        </row>
        <row r="381">
          <cell r="A381">
            <v>30723</v>
          </cell>
          <cell r="B381" t="str">
            <v>建国記念の日</v>
          </cell>
        </row>
        <row r="382">
          <cell r="A382">
            <v>30761</v>
          </cell>
          <cell r="B382" t="str">
            <v>春分の日</v>
          </cell>
        </row>
        <row r="383">
          <cell r="A383">
            <v>30801</v>
          </cell>
          <cell r="B383" t="str">
            <v>天皇誕生日</v>
          </cell>
        </row>
        <row r="384">
          <cell r="A384">
            <v>30802</v>
          </cell>
          <cell r="B384" t="str">
            <v>振替休日</v>
          </cell>
        </row>
        <row r="385">
          <cell r="A385">
            <v>30805</v>
          </cell>
          <cell r="B385" t="str">
            <v>憲法記念日</v>
          </cell>
        </row>
        <row r="386">
          <cell r="A386">
            <v>30807</v>
          </cell>
          <cell r="B386" t="str">
            <v>こどもの日</v>
          </cell>
        </row>
        <row r="387">
          <cell r="A387">
            <v>30940</v>
          </cell>
          <cell r="B387" t="str">
            <v>敬老の日</v>
          </cell>
        </row>
        <row r="388">
          <cell r="A388">
            <v>30948</v>
          </cell>
          <cell r="B388" t="str">
            <v>秋分の日</v>
          </cell>
        </row>
        <row r="389">
          <cell r="A389">
            <v>30949</v>
          </cell>
          <cell r="B389" t="str">
            <v>振替休日</v>
          </cell>
        </row>
        <row r="390">
          <cell r="A390">
            <v>30965</v>
          </cell>
          <cell r="B390" t="str">
            <v>体育の日</v>
          </cell>
        </row>
        <row r="391">
          <cell r="A391">
            <v>30989</v>
          </cell>
          <cell r="B391" t="str">
            <v>文化の日</v>
          </cell>
        </row>
        <row r="392">
          <cell r="A392">
            <v>31009</v>
          </cell>
          <cell r="B392" t="str">
            <v>勤労感謝の日</v>
          </cell>
        </row>
        <row r="393">
          <cell r="A393">
            <v>31048</v>
          </cell>
          <cell r="B393" t="str">
            <v>元日</v>
          </cell>
        </row>
        <row r="394">
          <cell r="A394">
            <v>31062</v>
          </cell>
          <cell r="B394" t="str">
            <v>成人の日</v>
          </cell>
        </row>
        <row r="395">
          <cell r="A395">
            <v>31089</v>
          </cell>
          <cell r="B395" t="str">
            <v>建国記念の日</v>
          </cell>
        </row>
        <row r="396">
          <cell r="A396">
            <v>31127</v>
          </cell>
          <cell r="B396" t="str">
            <v>春分の日</v>
          </cell>
        </row>
        <row r="397">
          <cell r="A397">
            <v>31166</v>
          </cell>
          <cell r="B397" t="str">
            <v>天皇誕生日</v>
          </cell>
        </row>
        <row r="398">
          <cell r="A398">
            <v>31170</v>
          </cell>
          <cell r="B398" t="str">
            <v>憲法記念日</v>
          </cell>
        </row>
        <row r="399">
          <cell r="A399">
            <v>31172</v>
          </cell>
          <cell r="B399" t="str">
            <v>こどもの日</v>
          </cell>
        </row>
        <row r="400">
          <cell r="A400">
            <v>31173</v>
          </cell>
          <cell r="B400" t="str">
            <v>振替休日</v>
          </cell>
        </row>
        <row r="401">
          <cell r="A401">
            <v>31305</v>
          </cell>
          <cell r="B401" t="str">
            <v>敬老の日</v>
          </cell>
        </row>
        <row r="402">
          <cell r="A402">
            <v>31306</v>
          </cell>
          <cell r="B402" t="str">
            <v>振替休日</v>
          </cell>
        </row>
        <row r="403">
          <cell r="A403">
            <v>31313</v>
          </cell>
          <cell r="B403" t="str">
            <v>秋分の日</v>
          </cell>
        </row>
        <row r="404">
          <cell r="A404">
            <v>31330</v>
          </cell>
          <cell r="B404" t="str">
            <v>体育の日</v>
          </cell>
        </row>
        <row r="405">
          <cell r="A405">
            <v>31354</v>
          </cell>
          <cell r="B405" t="str">
            <v>文化の日</v>
          </cell>
        </row>
        <row r="406">
          <cell r="A406">
            <v>31355</v>
          </cell>
          <cell r="B406" t="str">
            <v>振替休日</v>
          </cell>
        </row>
        <row r="407">
          <cell r="A407">
            <v>31374</v>
          </cell>
          <cell r="B407" t="str">
            <v>勤労感謝の日</v>
          </cell>
        </row>
        <row r="408">
          <cell r="A408">
            <v>31413</v>
          </cell>
          <cell r="B408" t="str">
            <v>元日</v>
          </cell>
        </row>
        <row r="409">
          <cell r="A409">
            <v>31427</v>
          </cell>
          <cell r="B409" t="str">
            <v>成人の日</v>
          </cell>
        </row>
        <row r="410">
          <cell r="A410">
            <v>31454</v>
          </cell>
          <cell r="B410" t="str">
            <v>建国記念の日</v>
          </cell>
        </row>
        <row r="411">
          <cell r="A411">
            <v>31492</v>
          </cell>
          <cell r="B411" t="str">
            <v>春分の日</v>
          </cell>
        </row>
        <row r="412">
          <cell r="A412">
            <v>31531</v>
          </cell>
          <cell r="B412" t="str">
            <v>天皇誕生日</v>
          </cell>
        </row>
        <row r="413">
          <cell r="A413">
            <v>31535</v>
          </cell>
          <cell r="B413" t="str">
            <v>憲法記念日</v>
          </cell>
        </row>
        <row r="414">
          <cell r="A414">
            <v>31537</v>
          </cell>
          <cell r="B414" t="str">
            <v>こどもの日</v>
          </cell>
        </row>
        <row r="415">
          <cell r="A415">
            <v>31670</v>
          </cell>
          <cell r="B415" t="str">
            <v>敬老の日</v>
          </cell>
        </row>
        <row r="416">
          <cell r="A416">
            <v>31678</v>
          </cell>
          <cell r="B416" t="str">
            <v>秋分の日</v>
          </cell>
        </row>
        <row r="417">
          <cell r="A417">
            <v>31695</v>
          </cell>
          <cell r="B417" t="str">
            <v>体育の日</v>
          </cell>
        </row>
        <row r="418">
          <cell r="A418">
            <v>31719</v>
          </cell>
          <cell r="B418" t="str">
            <v>文化の日</v>
          </cell>
        </row>
        <row r="419">
          <cell r="A419">
            <v>31739</v>
          </cell>
          <cell r="B419" t="str">
            <v>勤労感謝の日</v>
          </cell>
        </row>
        <row r="420">
          <cell r="A420">
            <v>31740</v>
          </cell>
          <cell r="B420" t="str">
            <v>振替休日</v>
          </cell>
        </row>
        <row r="421">
          <cell r="A421">
            <v>31778</v>
          </cell>
          <cell r="B421" t="str">
            <v>元日</v>
          </cell>
        </row>
        <row r="422">
          <cell r="A422">
            <v>31792</v>
          </cell>
          <cell r="B422" t="str">
            <v>成人の日</v>
          </cell>
        </row>
        <row r="423">
          <cell r="A423">
            <v>31819</v>
          </cell>
          <cell r="B423" t="str">
            <v>建国記念の日</v>
          </cell>
        </row>
        <row r="424">
          <cell r="A424">
            <v>31857</v>
          </cell>
          <cell r="B424" t="str">
            <v>春分の日</v>
          </cell>
        </row>
        <row r="425">
          <cell r="A425">
            <v>31896</v>
          </cell>
          <cell r="B425" t="str">
            <v>天皇誕生日</v>
          </cell>
        </row>
        <row r="426">
          <cell r="A426">
            <v>31900</v>
          </cell>
          <cell r="B426" t="str">
            <v>憲法記念日</v>
          </cell>
        </row>
        <row r="427">
          <cell r="A427">
            <v>31901</v>
          </cell>
          <cell r="B427" t="str">
            <v>振替休日</v>
          </cell>
        </row>
        <row r="428">
          <cell r="A428">
            <v>31902</v>
          </cell>
          <cell r="B428" t="str">
            <v>こどもの日</v>
          </cell>
        </row>
        <row r="429">
          <cell r="A429">
            <v>32035</v>
          </cell>
          <cell r="B429" t="str">
            <v>敬老の日</v>
          </cell>
        </row>
        <row r="430">
          <cell r="A430">
            <v>32043</v>
          </cell>
          <cell r="B430" t="str">
            <v>秋分の日</v>
          </cell>
        </row>
        <row r="431">
          <cell r="A431">
            <v>32060</v>
          </cell>
          <cell r="B431" t="str">
            <v>体育の日</v>
          </cell>
        </row>
        <row r="432">
          <cell r="A432">
            <v>32084</v>
          </cell>
          <cell r="B432" t="str">
            <v>文化の日</v>
          </cell>
        </row>
        <row r="433">
          <cell r="A433">
            <v>32104</v>
          </cell>
          <cell r="B433" t="str">
            <v>勤労感謝の日</v>
          </cell>
        </row>
        <row r="434">
          <cell r="A434">
            <v>32143</v>
          </cell>
          <cell r="B434" t="str">
            <v>元日</v>
          </cell>
        </row>
        <row r="435">
          <cell r="A435">
            <v>32157</v>
          </cell>
          <cell r="B435" t="str">
            <v>成人の日</v>
          </cell>
        </row>
        <row r="436">
          <cell r="A436">
            <v>32184</v>
          </cell>
          <cell r="B436" t="str">
            <v>建国記念の日</v>
          </cell>
        </row>
        <row r="437">
          <cell r="A437">
            <v>32222</v>
          </cell>
          <cell r="B437" t="str">
            <v>春分の日</v>
          </cell>
        </row>
        <row r="438">
          <cell r="A438">
            <v>32223</v>
          </cell>
          <cell r="B438" t="str">
            <v>振替休日</v>
          </cell>
        </row>
        <row r="439">
          <cell r="A439">
            <v>32262</v>
          </cell>
          <cell r="B439" t="str">
            <v>天皇誕生日</v>
          </cell>
        </row>
        <row r="440">
          <cell r="A440">
            <v>32266</v>
          </cell>
          <cell r="B440" t="str">
            <v>憲法記念日</v>
          </cell>
        </row>
        <row r="441">
          <cell r="A441">
            <v>32267</v>
          </cell>
          <cell r="B441" t="str">
            <v>国民の休日</v>
          </cell>
        </row>
        <row r="442">
          <cell r="A442">
            <v>32268</v>
          </cell>
          <cell r="B442" t="str">
            <v>こどもの日</v>
          </cell>
        </row>
        <row r="443">
          <cell r="A443">
            <v>32401</v>
          </cell>
          <cell r="B443" t="str">
            <v>敬老の日</v>
          </cell>
        </row>
        <row r="444">
          <cell r="A444">
            <v>32409</v>
          </cell>
          <cell r="B444" t="str">
            <v>秋分の日</v>
          </cell>
        </row>
        <row r="445">
          <cell r="A445">
            <v>32426</v>
          </cell>
          <cell r="B445" t="str">
            <v>体育の日</v>
          </cell>
        </row>
        <row r="446">
          <cell r="A446">
            <v>32450</v>
          </cell>
          <cell r="B446" t="str">
            <v>文化の日</v>
          </cell>
        </row>
        <row r="447">
          <cell r="A447">
            <v>32470</v>
          </cell>
          <cell r="B447" t="str">
            <v>勤労感謝の日</v>
          </cell>
        </row>
        <row r="448">
          <cell r="A448">
            <v>32509</v>
          </cell>
          <cell r="B448" t="str">
            <v>元日</v>
          </cell>
        </row>
        <row r="449">
          <cell r="A449">
            <v>32510</v>
          </cell>
          <cell r="B449" t="str">
            <v>振替休日</v>
          </cell>
        </row>
        <row r="450">
          <cell r="A450">
            <v>32523</v>
          </cell>
          <cell r="B450" t="str">
            <v>成人の日</v>
          </cell>
        </row>
        <row r="451">
          <cell r="A451">
            <v>32524</v>
          </cell>
          <cell r="B451" t="str">
            <v>振替休日</v>
          </cell>
        </row>
        <row r="452">
          <cell r="A452">
            <v>32550</v>
          </cell>
          <cell r="B452" t="str">
            <v>建国記念の日</v>
          </cell>
        </row>
        <row r="453">
          <cell r="A453">
            <v>32563</v>
          </cell>
          <cell r="B453" t="str">
            <v>大喪の礼</v>
          </cell>
        </row>
        <row r="454">
          <cell r="A454">
            <v>32588</v>
          </cell>
          <cell r="B454" t="str">
            <v>春分の日</v>
          </cell>
        </row>
        <row r="455">
          <cell r="A455">
            <v>32627</v>
          </cell>
          <cell r="B455" t="str">
            <v>みどりの日</v>
          </cell>
        </row>
        <row r="456">
          <cell r="A456">
            <v>32631</v>
          </cell>
          <cell r="B456" t="str">
            <v>憲法記念日</v>
          </cell>
        </row>
        <row r="457">
          <cell r="A457">
            <v>32632</v>
          </cell>
          <cell r="B457" t="str">
            <v>国民の休日</v>
          </cell>
        </row>
        <row r="458">
          <cell r="A458">
            <v>32633</v>
          </cell>
          <cell r="B458" t="str">
            <v>こどもの日</v>
          </cell>
        </row>
        <row r="459">
          <cell r="A459">
            <v>32766</v>
          </cell>
          <cell r="B459" t="str">
            <v>敬老の日</v>
          </cell>
        </row>
        <row r="460">
          <cell r="A460">
            <v>32774</v>
          </cell>
          <cell r="B460" t="str">
            <v>秋分の日</v>
          </cell>
        </row>
        <row r="461">
          <cell r="A461">
            <v>32791</v>
          </cell>
          <cell r="B461" t="str">
            <v>体育の日</v>
          </cell>
        </row>
        <row r="462">
          <cell r="A462">
            <v>32815</v>
          </cell>
          <cell r="B462" t="str">
            <v>文化の日</v>
          </cell>
        </row>
        <row r="463">
          <cell r="A463">
            <v>32835</v>
          </cell>
          <cell r="B463" t="str">
            <v>勤労感謝の日</v>
          </cell>
        </row>
        <row r="464">
          <cell r="A464">
            <v>32865</v>
          </cell>
          <cell r="B464" t="str">
            <v>天皇誕生日</v>
          </cell>
        </row>
        <row r="465">
          <cell r="A465">
            <v>32874</v>
          </cell>
          <cell r="B465" t="str">
            <v>元日</v>
          </cell>
        </row>
        <row r="466">
          <cell r="A466">
            <v>32888</v>
          </cell>
          <cell r="B466" t="str">
            <v>成人の日</v>
          </cell>
        </row>
        <row r="467">
          <cell r="A467">
            <v>32915</v>
          </cell>
          <cell r="B467" t="str">
            <v>建国記念の日</v>
          </cell>
        </row>
        <row r="468">
          <cell r="A468">
            <v>32916</v>
          </cell>
          <cell r="B468" t="str">
            <v>振替休日</v>
          </cell>
        </row>
        <row r="469">
          <cell r="A469">
            <v>32953</v>
          </cell>
          <cell r="B469" t="str">
            <v>春分の日</v>
          </cell>
        </row>
        <row r="470">
          <cell r="A470">
            <v>32992</v>
          </cell>
          <cell r="B470" t="str">
            <v>みどりの日</v>
          </cell>
        </row>
        <row r="471">
          <cell r="A471">
            <v>32993</v>
          </cell>
          <cell r="B471" t="str">
            <v>振替休日</v>
          </cell>
        </row>
        <row r="472">
          <cell r="A472">
            <v>32996</v>
          </cell>
          <cell r="B472" t="str">
            <v>憲法記念日</v>
          </cell>
        </row>
        <row r="473">
          <cell r="A473">
            <v>32997</v>
          </cell>
          <cell r="B473" t="str">
            <v>国民の休日</v>
          </cell>
        </row>
        <row r="474">
          <cell r="A474">
            <v>32998</v>
          </cell>
          <cell r="B474" t="str">
            <v>こどもの日</v>
          </cell>
        </row>
        <row r="475">
          <cell r="A475">
            <v>33131</v>
          </cell>
          <cell r="B475" t="str">
            <v>敬老の日</v>
          </cell>
        </row>
        <row r="476">
          <cell r="A476">
            <v>33139</v>
          </cell>
          <cell r="B476" t="str">
            <v>秋分の日</v>
          </cell>
        </row>
        <row r="477">
          <cell r="A477">
            <v>33140</v>
          </cell>
          <cell r="B477" t="str">
            <v>振替休日</v>
          </cell>
        </row>
        <row r="478">
          <cell r="A478">
            <v>33156</v>
          </cell>
          <cell r="B478" t="str">
            <v>体育の日</v>
          </cell>
        </row>
        <row r="479">
          <cell r="A479">
            <v>33180</v>
          </cell>
          <cell r="B479" t="str">
            <v>文化の日</v>
          </cell>
        </row>
        <row r="480">
          <cell r="A480">
            <v>33189</v>
          </cell>
          <cell r="B480" t="str">
            <v>即位礼正殿の儀</v>
          </cell>
        </row>
        <row r="481">
          <cell r="A481">
            <v>33200</v>
          </cell>
          <cell r="B481" t="str">
            <v>勤労感謝の日</v>
          </cell>
        </row>
        <row r="482">
          <cell r="A482">
            <v>33230</v>
          </cell>
          <cell r="B482" t="str">
            <v>天皇誕生日</v>
          </cell>
        </row>
        <row r="483">
          <cell r="A483">
            <v>33231</v>
          </cell>
          <cell r="B483" t="str">
            <v>振替休日</v>
          </cell>
        </row>
        <row r="484">
          <cell r="A484">
            <v>33239</v>
          </cell>
          <cell r="B484" t="str">
            <v>元日</v>
          </cell>
        </row>
        <row r="485">
          <cell r="A485">
            <v>33253</v>
          </cell>
          <cell r="B485" t="str">
            <v>成人の日</v>
          </cell>
        </row>
        <row r="486">
          <cell r="A486">
            <v>33280</v>
          </cell>
          <cell r="B486" t="str">
            <v>建国記念の日</v>
          </cell>
        </row>
        <row r="487">
          <cell r="A487">
            <v>33318</v>
          </cell>
          <cell r="B487" t="str">
            <v>春分の日</v>
          </cell>
        </row>
        <row r="488">
          <cell r="A488">
            <v>33357</v>
          </cell>
          <cell r="B488" t="str">
            <v>みどりの日</v>
          </cell>
        </row>
        <row r="489">
          <cell r="A489">
            <v>33361</v>
          </cell>
          <cell r="B489" t="str">
            <v>憲法記念日</v>
          </cell>
        </row>
        <row r="490">
          <cell r="A490">
            <v>33362</v>
          </cell>
          <cell r="B490" t="str">
            <v>国民の休日</v>
          </cell>
        </row>
        <row r="491">
          <cell r="A491">
            <v>33363</v>
          </cell>
          <cell r="B491" t="str">
            <v>こどもの日</v>
          </cell>
        </row>
        <row r="492">
          <cell r="A492">
            <v>33364</v>
          </cell>
          <cell r="B492" t="str">
            <v>振替休日</v>
          </cell>
        </row>
        <row r="493">
          <cell r="A493">
            <v>33496</v>
          </cell>
          <cell r="B493" t="str">
            <v>敬老の日</v>
          </cell>
        </row>
        <row r="494">
          <cell r="A494">
            <v>33497</v>
          </cell>
          <cell r="B494" t="str">
            <v>振替休日</v>
          </cell>
        </row>
        <row r="495">
          <cell r="A495">
            <v>33504</v>
          </cell>
          <cell r="B495" t="str">
            <v>秋分の日</v>
          </cell>
        </row>
        <row r="496">
          <cell r="A496">
            <v>33521</v>
          </cell>
          <cell r="B496" t="str">
            <v>体育の日</v>
          </cell>
        </row>
        <row r="497">
          <cell r="A497">
            <v>33545</v>
          </cell>
          <cell r="B497" t="str">
            <v>文化の日</v>
          </cell>
        </row>
        <row r="498">
          <cell r="A498">
            <v>33546</v>
          </cell>
          <cell r="B498" t="str">
            <v>振替休日</v>
          </cell>
        </row>
        <row r="499">
          <cell r="A499">
            <v>33565</v>
          </cell>
          <cell r="B499" t="str">
            <v>勤労感謝の日</v>
          </cell>
        </row>
        <row r="500">
          <cell r="A500">
            <v>33595</v>
          </cell>
          <cell r="B500" t="str">
            <v>天皇誕生日</v>
          </cell>
        </row>
        <row r="501">
          <cell r="A501">
            <v>33604</v>
          </cell>
          <cell r="B501" t="str">
            <v>元日</v>
          </cell>
        </row>
        <row r="502">
          <cell r="A502">
            <v>33618</v>
          </cell>
          <cell r="B502" t="str">
            <v>成人の日</v>
          </cell>
        </row>
        <row r="503">
          <cell r="A503">
            <v>33645</v>
          </cell>
          <cell r="B503" t="str">
            <v>建国記念の日</v>
          </cell>
        </row>
        <row r="504">
          <cell r="A504">
            <v>33683</v>
          </cell>
          <cell r="B504" t="str">
            <v>春分の日</v>
          </cell>
        </row>
        <row r="505">
          <cell r="A505">
            <v>33723</v>
          </cell>
          <cell r="B505" t="str">
            <v>みどりの日</v>
          </cell>
        </row>
        <row r="506">
          <cell r="A506">
            <v>33727</v>
          </cell>
          <cell r="B506" t="str">
            <v>憲法記念日</v>
          </cell>
        </row>
        <row r="507">
          <cell r="A507">
            <v>33728</v>
          </cell>
          <cell r="B507" t="str">
            <v>振替休日</v>
          </cell>
        </row>
        <row r="508">
          <cell r="A508">
            <v>33729</v>
          </cell>
          <cell r="B508" t="str">
            <v>こどもの日</v>
          </cell>
        </row>
        <row r="509">
          <cell r="A509">
            <v>33862</v>
          </cell>
          <cell r="B509" t="str">
            <v>敬老の日</v>
          </cell>
        </row>
        <row r="510">
          <cell r="A510">
            <v>33870</v>
          </cell>
          <cell r="B510" t="str">
            <v>秋分の日</v>
          </cell>
        </row>
        <row r="511">
          <cell r="A511">
            <v>33887</v>
          </cell>
          <cell r="B511" t="str">
            <v>体育の日</v>
          </cell>
        </row>
        <row r="512">
          <cell r="A512">
            <v>33911</v>
          </cell>
          <cell r="B512" t="str">
            <v>文化の日</v>
          </cell>
        </row>
        <row r="513">
          <cell r="A513">
            <v>33931</v>
          </cell>
          <cell r="B513" t="str">
            <v>勤労感謝の日</v>
          </cell>
        </row>
        <row r="514">
          <cell r="A514">
            <v>33961</v>
          </cell>
          <cell r="B514" t="str">
            <v>天皇誕生日</v>
          </cell>
        </row>
        <row r="515">
          <cell r="A515">
            <v>33970</v>
          </cell>
          <cell r="B515" t="str">
            <v>元日</v>
          </cell>
        </row>
        <row r="516">
          <cell r="A516">
            <v>33984</v>
          </cell>
          <cell r="B516" t="str">
            <v>成人の日</v>
          </cell>
        </row>
        <row r="517">
          <cell r="A517">
            <v>34011</v>
          </cell>
          <cell r="B517" t="str">
            <v>建国記念の日</v>
          </cell>
        </row>
        <row r="518">
          <cell r="A518">
            <v>34048</v>
          </cell>
          <cell r="B518" t="str">
            <v>春分の日</v>
          </cell>
        </row>
        <row r="519">
          <cell r="A519">
            <v>34088</v>
          </cell>
          <cell r="B519" t="str">
            <v>みどりの日</v>
          </cell>
        </row>
        <row r="520">
          <cell r="A520">
            <v>34092</v>
          </cell>
          <cell r="B520" t="str">
            <v>憲法記念日</v>
          </cell>
        </row>
        <row r="521">
          <cell r="A521">
            <v>34093</v>
          </cell>
          <cell r="B521" t="str">
            <v>国民の休日</v>
          </cell>
        </row>
        <row r="522">
          <cell r="A522">
            <v>34094</v>
          </cell>
          <cell r="B522" t="str">
            <v>こどもの日</v>
          </cell>
        </row>
        <row r="523">
          <cell r="A523">
            <v>34129</v>
          </cell>
          <cell r="B523" t="str">
            <v>親王結婚の儀</v>
          </cell>
        </row>
        <row r="524">
          <cell r="A524">
            <v>34227</v>
          </cell>
          <cell r="B524" t="str">
            <v>敬老の日</v>
          </cell>
        </row>
        <row r="525">
          <cell r="A525">
            <v>34235</v>
          </cell>
          <cell r="B525" t="str">
            <v>秋分の日</v>
          </cell>
        </row>
        <row r="526">
          <cell r="A526">
            <v>34252</v>
          </cell>
          <cell r="B526" t="str">
            <v>体育の日</v>
          </cell>
        </row>
        <row r="527">
          <cell r="A527">
            <v>34253</v>
          </cell>
          <cell r="B527" t="str">
            <v>振替休日</v>
          </cell>
        </row>
        <row r="528">
          <cell r="A528">
            <v>34276</v>
          </cell>
          <cell r="B528" t="str">
            <v>文化の日</v>
          </cell>
        </row>
        <row r="529">
          <cell r="A529">
            <v>34296</v>
          </cell>
          <cell r="B529" t="str">
            <v>勤労感謝の日</v>
          </cell>
        </row>
        <row r="530">
          <cell r="A530">
            <v>34326</v>
          </cell>
          <cell r="B530" t="str">
            <v>天皇誕生日</v>
          </cell>
        </row>
        <row r="531">
          <cell r="A531">
            <v>34335</v>
          </cell>
          <cell r="B531" t="str">
            <v>元日</v>
          </cell>
        </row>
        <row r="532">
          <cell r="A532">
            <v>34349</v>
          </cell>
          <cell r="B532" t="str">
            <v>成人の日</v>
          </cell>
        </row>
        <row r="533">
          <cell r="A533">
            <v>34376</v>
          </cell>
          <cell r="B533" t="str">
            <v>建国記念の日</v>
          </cell>
        </row>
        <row r="534">
          <cell r="A534">
            <v>34414</v>
          </cell>
          <cell r="B534" t="str">
            <v>春分の日</v>
          </cell>
        </row>
        <row r="535">
          <cell r="A535">
            <v>34453</v>
          </cell>
          <cell r="B535" t="str">
            <v>みどりの日</v>
          </cell>
        </row>
        <row r="536">
          <cell r="A536">
            <v>34457</v>
          </cell>
          <cell r="B536" t="str">
            <v>憲法記念日</v>
          </cell>
        </row>
        <row r="537">
          <cell r="A537">
            <v>34458</v>
          </cell>
          <cell r="B537" t="str">
            <v>国民の休日</v>
          </cell>
        </row>
        <row r="538">
          <cell r="A538">
            <v>34459</v>
          </cell>
          <cell r="B538" t="str">
            <v>こどもの日</v>
          </cell>
        </row>
        <row r="539">
          <cell r="A539">
            <v>34592</v>
          </cell>
          <cell r="B539" t="str">
            <v>敬老の日</v>
          </cell>
        </row>
        <row r="540">
          <cell r="A540">
            <v>34600</v>
          </cell>
          <cell r="B540" t="str">
            <v>秋分の日</v>
          </cell>
        </row>
        <row r="541">
          <cell r="A541">
            <v>34617</v>
          </cell>
          <cell r="B541" t="str">
            <v>体育の日</v>
          </cell>
        </row>
        <row r="542">
          <cell r="A542">
            <v>34641</v>
          </cell>
          <cell r="B542" t="str">
            <v>文化の日</v>
          </cell>
        </row>
        <row r="543">
          <cell r="A543">
            <v>34661</v>
          </cell>
          <cell r="B543" t="str">
            <v>勤労感謝の日</v>
          </cell>
        </row>
        <row r="544">
          <cell r="A544">
            <v>34691</v>
          </cell>
          <cell r="B544" t="str">
            <v>天皇誕生日</v>
          </cell>
        </row>
        <row r="545">
          <cell r="A545">
            <v>34700</v>
          </cell>
          <cell r="B545" t="str">
            <v>元日</v>
          </cell>
        </row>
        <row r="546">
          <cell r="A546">
            <v>34701</v>
          </cell>
          <cell r="B546" t="str">
            <v>振替休日</v>
          </cell>
        </row>
        <row r="547">
          <cell r="A547">
            <v>34714</v>
          </cell>
          <cell r="B547" t="str">
            <v>成人の日</v>
          </cell>
        </row>
        <row r="548">
          <cell r="A548">
            <v>34715</v>
          </cell>
          <cell r="B548" t="str">
            <v>振替休日</v>
          </cell>
        </row>
        <row r="549">
          <cell r="A549">
            <v>34741</v>
          </cell>
          <cell r="B549" t="str">
            <v>建国記念の日</v>
          </cell>
        </row>
        <row r="550">
          <cell r="A550">
            <v>34779</v>
          </cell>
          <cell r="B550" t="str">
            <v>春分の日</v>
          </cell>
        </row>
        <row r="551">
          <cell r="A551">
            <v>34818</v>
          </cell>
          <cell r="B551" t="str">
            <v>みどりの日</v>
          </cell>
        </row>
        <row r="552">
          <cell r="A552">
            <v>34822</v>
          </cell>
          <cell r="B552" t="str">
            <v>憲法記念日</v>
          </cell>
        </row>
        <row r="553">
          <cell r="A553">
            <v>34823</v>
          </cell>
          <cell r="B553" t="str">
            <v>国民の休日</v>
          </cell>
        </row>
        <row r="554">
          <cell r="A554">
            <v>34824</v>
          </cell>
          <cell r="B554" t="str">
            <v>こどもの日</v>
          </cell>
        </row>
        <row r="555">
          <cell r="A555">
            <v>34957</v>
          </cell>
          <cell r="B555" t="str">
            <v>敬老の日</v>
          </cell>
        </row>
        <row r="556">
          <cell r="A556">
            <v>34965</v>
          </cell>
          <cell r="B556" t="str">
            <v>秋分の日</v>
          </cell>
        </row>
        <row r="557">
          <cell r="A557">
            <v>34982</v>
          </cell>
          <cell r="B557" t="str">
            <v>体育の日</v>
          </cell>
        </row>
        <row r="558">
          <cell r="A558">
            <v>35006</v>
          </cell>
          <cell r="B558" t="str">
            <v>文化の日</v>
          </cell>
        </row>
        <row r="559">
          <cell r="A559">
            <v>35026</v>
          </cell>
          <cell r="B559" t="str">
            <v>勤労感謝の日</v>
          </cell>
        </row>
        <row r="560">
          <cell r="A560">
            <v>35056</v>
          </cell>
          <cell r="B560" t="str">
            <v>天皇誕生日</v>
          </cell>
        </row>
        <row r="561">
          <cell r="A561">
            <v>35065</v>
          </cell>
          <cell r="B561" t="str">
            <v>元日</v>
          </cell>
        </row>
        <row r="562">
          <cell r="A562">
            <v>35079</v>
          </cell>
          <cell r="B562" t="str">
            <v>成人の日</v>
          </cell>
        </row>
        <row r="563">
          <cell r="A563">
            <v>35106</v>
          </cell>
          <cell r="B563" t="str">
            <v>建国記念の日</v>
          </cell>
        </row>
        <row r="564">
          <cell r="A564">
            <v>35107</v>
          </cell>
          <cell r="B564" t="str">
            <v>振替休日</v>
          </cell>
        </row>
        <row r="565">
          <cell r="A565">
            <v>35144</v>
          </cell>
          <cell r="B565" t="str">
            <v>春分の日</v>
          </cell>
        </row>
        <row r="566">
          <cell r="A566">
            <v>35184</v>
          </cell>
          <cell r="B566" t="str">
            <v>みどりの日</v>
          </cell>
        </row>
        <row r="567">
          <cell r="A567">
            <v>35188</v>
          </cell>
          <cell r="B567" t="str">
            <v>憲法記念日</v>
          </cell>
        </row>
        <row r="568">
          <cell r="A568">
            <v>35189</v>
          </cell>
          <cell r="B568" t="str">
            <v>国民の休日</v>
          </cell>
        </row>
        <row r="569">
          <cell r="A569">
            <v>35190</v>
          </cell>
          <cell r="B569" t="str">
            <v>こどもの日</v>
          </cell>
        </row>
        <row r="570">
          <cell r="A570">
            <v>35191</v>
          </cell>
          <cell r="B570" t="str">
            <v>振替休日</v>
          </cell>
        </row>
        <row r="571">
          <cell r="A571">
            <v>35266</v>
          </cell>
          <cell r="B571" t="str">
            <v>海の日</v>
          </cell>
        </row>
        <row r="572">
          <cell r="A572">
            <v>35323</v>
          </cell>
          <cell r="B572" t="str">
            <v>敬老の日</v>
          </cell>
        </row>
        <row r="573">
          <cell r="A573">
            <v>35324</v>
          </cell>
          <cell r="B573" t="str">
            <v>振替休日</v>
          </cell>
        </row>
        <row r="574">
          <cell r="A574">
            <v>35331</v>
          </cell>
          <cell r="B574" t="str">
            <v>秋分の日</v>
          </cell>
        </row>
        <row r="575">
          <cell r="A575">
            <v>35348</v>
          </cell>
          <cell r="B575" t="str">
            <v>体育の日</v>
          </cell>
        </row>
        <row r="576">
          <cell r="A576">
            <v>35372</v>
          </cell>
          <cell r="B576" t="str">
            <v>文化の日</v>
          </cell>
        </row>
        <row r="577">
          <cell r="A577">
            <v>35373</v>
          </cell>
          <cell r="B577" t="str">
            <v>振替休日</v>
          </cell>
        </row>
        <row r="578">
          <cell r="A578">
            <v>35392</v>
          </cell>
          <cell r="B578" t="str">
            <v>勤労感謝の日</v>
          </cell>
        </row>
        <row r="579">
          <cell r="A579">
            <v>35422</v>
          </cell>
          <cell r="B579" t="str">
            <v>天皇誕生日</v>
          </cell>
        </row>
        <row r="580">
          <cell r="A580">
            <v>35431</v>
          </cell>
          <cell r="B580" t="str">
            <v>元日</v>
          </cell>
        </row>
        <row r="581">
          <cell r="A581">
            <v>35445</v>
          </cell>
          <cell r="B581" t="str">
            <v>成人の日</v>
          </cell>
        </row>
        <row r="582">
          <cell r="A582">
            <v>35472</v>
          </cell>
          <cell r="B582" t="str">
            <v>建国記念の日</v>
          </cell>
        </row>
        <row r="583">
          <cell r="A583">
            <v>35509</v>
          </cell>
          <cell r="B583" t="str">
            <v>春分の日</v>
          </cell>
        </row>
        <row r="584">
          <cell r="A584">
            <v>35549</v>
          </cell>
          <cell r="B584" t="str">
            <v>みどりの日</v>
          </cell>
        </row>
        <row r="585">
          <cell r="A585">
            <v>35553</v>
          </cell>
          <cell r="B585" t="str">
            <v>憲法記念日</v>
          </cell>
        </row>
        <row r="586">
          <cell r="A586">
            <v>35555</v>
          </cell>
          <cell r="B586" t="str">
            <v>こどもの日</v>
          </cell>
        </row>
        <row r="587">
          <cell r="A587">
            <v>35631</v>
          </cell>
          <cell r="B587" t="str">
            <v>海の日</v>
          </cell>
        </row>
        <row r="588">
          <cell r="A588">
            <v>35632</v>
          </cell>
          <cell r="B588" t="str">
            <v>振替休日</v>
          </cell>
        </row>
        <row r="589">
          <cell r="A589">
            <v>35688</v>
          </cell>
          <cell r="B589" t="str">
            <v>敬老の日</v>
          </cell>
        </row>
        <row r="590">
          <cell r="A590">
            <v>35696</v>
          </cell>
          <cell r="B590" t="str">
            <v>秋分の日</v>
          </cell>
        </row>
        <row r="591">
          <cell r="A591">
            <v>35713</v>
          </cell>
          <cell r="B591" t="str">
            <v>体育の日</v>
          </cell>
        </row>
        <row r="592">
          <cell r="A592">
            <v>35737</v>
          </cell>
          <cell r="B592" t="str">
            <v>文化の日</v>
          </cell>
        </row>
        <row r="593">
          <cell r="A593">
            <v>35757</v>
          </cell>
          <cell r="B593" t="str">
            <v>勤労感謝の日</v>
          </cell>
        </row>
        <row r="594">
          <cell r="A594">
            <v>35758</v>
          </cell>
          <cell r="B594" t="str">
            <v>振替休日</v>
          </cell>
        </row>
        <row r="595">
          <cell r="A595">
            <v>35787</v>
          </cell>
          <cell r="B595" t="str">
            <v>天皇誕生日</v>
          </cell>
        </row>
        <row r="596">
          <cell r="A596">
            <v>35796</v>
          </cell>
          <cell r="B596" t="str">
            <v>元日</v>
          </cell>
        </row>
        <row r="597">
          <cell r="A597">
            <v>35810</v>
          </cell>
          <cell r="B597" t="str">
            <v>成人の日</v>
          </cell>
        </row>
        <row r="598">
          <cell r="A598">
            <v>35837</v>
          </cell>
          <cell r="B598" t="str">
            <v>建国記念の日</v>
          </cell>
        </row>
        <row r="599">
          <cell r="A599">
            <v>35875</v>
          </cell>
          <cell r="B599" t="str">
            <v>春分の日</v>
          </cell>
        </row>
        <row r="600">
          <cell r="A600">
            <v>35914</v>
          </cell>
          <cell r="B600" t="str">
            <v>みどりの日</v>
          </cell>
        </row>
        <row r="601">
          <cell r="A601">
            <v>35918</v>
          </cell>
          <cell r="B601" t="str">
            <v>憲法記念日</v>
          </cell>
        </row>
        <row r="602">
          <cell r="A602">
            <v>35919</v>
          </cell>
          <cell r="B602" t="str">
            <v>振替休日</v>
          </cell>
        </row>
        <row r="603">
          <cell r="A603">
            <v>35920</v>
          </cell>
          <cell r="B603" t="str">
            <v>こどもの日</v>
          </cell>
        </row>
        <row r="604">
          <cell r="A604">
            <v>35996</v>
          </cell>
          <cell r="B604" t="str">
            <v>海の日</v>
          </cell>
        </row>
        <row r="605">
          <cell r="A605">
            <v>36053</v>
          </cell>
          <cell r="B605" t="str">
            <v>敬老の日</v>
          </cell>
        </row>
        <row r="606">
          <cell r="A606">
            <v>36061</v>
          </cell>
          <cell r="B606" t="str">
            <v>秋分の日</v>
          </cell>
        </row>
        <row r="607">
          <cell r="A607">
            <v>36078</v>
          </cell>
          <cell r="B607" t="str">
            <v>体育の日</v>
          </cell>
        </row>
        <row r="608">
          <cell r="A608">
            <v>36102</v>
          </cell>
          <cell r="B608" t="str">
            <v>文化の日</v>
          </cell>
        </row>
        <row r="609">
          <cell r="A609">
            <v>36122</v>
          </cell>
          <cell r="B609" t="str">
            <v>勤労感謝の日</v>
          </cell>
        </row>
        <row r="610">
          <cell r="A610">
            <v>36152</v>
          </cell>
          <cell r="B610" t="str">
            <v>天皇誕生日</v>
          </cell>
        </row>
        <row r="611">
          <cell r="A611">
            <v>36161</v>
          </cell>
          <cell r="B611" t="str">
            <v>元日</v>
          </cell>
        </row>
        <row r="612">
          <cell r="A612">
            <v>36175</v>
          </cell>
          <cell r="B612" t="str">
            <v>成人の日</v>
          </cell>
        </row>
        <row r="613">
          <cell r="A613">
            <v>36202</v>
          </cell>
          <cell r="B613" t="str">
            <v>建国記念の日</v>
          </cell>
        </row>
        <row r="614">
          <cell r="A614">
            <v>36240</v>
          </cell>
          <cell r="B614" t="str">
            <v>春分の日</v>
          </cell>
        </row>
        <row r="615">
          <cell r="A615">
            <v>36241</v>
          </cell>
          <cell r="B615" t="str">
            <v>振替休日</v>
          </cell>
        </row>
        <row r="616">
          <cell r="A616">
            <v>36279</v>
          </cell>
          <cell r="B616" t="str">
            <v>みどりの日</v>
          </cell>
        </row>
        <row r="617">
          <cell r="A617">
            <v>36283</v>
          </cell>
          <cell r="B617" t="str">
            <v>憲法記念日</v>
          </cell>
        </row>
        <row r="618">
          <cell r="A618">
            <v>36284</v>
          </cell>
          <cell r="B618" t="str">
            <v>国民の休日</v>
          </cell>
        </row>
        <row r="619">
          <cell r="A619">
            <v>36285</v>
          </cell>
          <cell r="B619" t="str">
            <v>こどもの日</v>
          </cell>
        </row>
        <row r="620">
          <cell r="A620">
            <v>36361</v>
          </cell>
          <cell r="B620" t="str">
            <v>海の日</v>
          </cell>
        </row>
        <row r="621">
          <cell r="A621">
            <v>36418</v>
          </cell>
          <cell r="B621" t="str">
            <v>敬老の日</v>
          </cell>
        </row>
        <row r="622">
          <cell r="A622">
            <v>36426</v>
          </cell>
          <cell r="B622" t="str">
            <v>秋分の日</v>
          </cell>
        </row>
        <row r="623">
          <cell r="A623">
            <v>36443</v>
          </cell>
          <cell r="B623" t="str">
            <v>体育の日</v>
          </cell>
        </row>
        <row r="624">
          <cell r="A624">
            <v>36444</v>
          </cell>
          <cell r="B624" t="str">
            <v>振替休日</v>
          </cell>
        </row>
        <row r="625">
          <cell r="A625">
            <v>36467</v>
          </cell>
          <cell r="B625" t="str">
            <v>文化の日</v>
          </cell>
        </row>
        <row r="626">
          <cell r="A626">
            <v>36487</v>
          </cell>
          <cell r="B626" t="str">
            <v>勤労感謝の日</v>
          </cell>
        </row>
        <row r="627">
          <cell r="A627">
            <v>36517</v>
          </cell>
          <cell r="B627" t="str">
            <v>天皇誕生日</v>
          </cell>
        </row>
        <row r="628">
          <cell r="A628">
            <v>36526</v>
          </cell>
          <cell r="B628" t="str">
            <v>元日</v>
          </cell>
        </row>
        <row r="629">
          <cell r="A629">
            <v>36535</v>
          </cell>
          <cell r="B629" t="str">
            <v>成人の日</v>
          </cell>
        </row>
        <row r="630">
          <cell r="A630">
            <v>36567</v>
          </cell>
          <cell r="B630" t="str">
            <v>建国記念の日</v>
          </cell>
        </row>
        <row r="631">
          <cell r="A631">
            <v>36605</v>
          </cell>
          <cell r="B631" t="str">
            <v>春分の日</v>
          </cell>
        </row>
        <row r="632">
          <cell r="A632">
            <v>36645</v>
          </cell>
          <cell r="B632" t="str">
            <v>みどりの日</v>
          </cell>
        </row>
        <row r="633">
          <cell r="A633">
            <v>36649</v>
          </cell>
          <cell r="B633" t="str">
            <v>憲法記念日</v>
          </cell>
        </row>
        <row r="634">
          <cell r="A634">
            <v>36650</v>
          </cell>
          <cell r="B634" t="str">
            <v>国民の休日</v>
          </cell>
        </row>
        <row r="635">
          <cell r="A635">
            <v>36651</v>
          </cell>
          <cell r="B635" t="str">
            <v>こどもの日</v>
          </cell>
        </row>
        <row r="636">
          <cell r="A636">
            <v>36727</v>
          </cell>
          <cell r="B636" t="str">
            <v>海の日</v>
          </cell>
        </row>
        <row r="637">
          <cell r="A637">
            <v>36784</v>
          </cell>
          <cell r="B637" t="str">
            <v>敬老の日</v>
          </cell>
        </row>
        <row r="638">
          <cell r="A638">
            <v>36792</v>
          </cell>
          <cell r="B638" t="str">
            <v>秋分の日</v>
          </cell>
        </row>
        <row r="639">
          <cell r="A639">
            <v>36808</v>
          </cell>
          <cell r="B639" t="str">
            <v>体育の日</v>
          </cell>
        </row>
        <row r="640">
          <cell r="A640">
            <v>36833</v>
          </cell>
          <cell r="B640" t="str">
            <v>文化の日</v>
          </cell>
        </row>
        <row r="641">
          <cell r="A641">
            <v>36853</v>
          </cell>
          <cell r="B641" t="str">
            <v>勤労感謝の日</v>
          </cell>
        </row>
        <row r="642">
          <cell r="A642">
            <v>36883</v>
          </cell>
          <cell r="B642" t="str">
            <v>天皇誕生日</v>
          </cell>
        </row>
        <row r="643">
          <cell r="A643">
            <v>36892</v>
          </cell>
          <cell r="B643" t="str">
            <v>元日</v>
          </cell>
        </row>
        <row r="644">
          <cell r="A644">
            <v>36899</v>
          </cell>
          <cell r="B644" t="str">
            <v>成人の日</v>
          </cell>
        </row>
        <row r="645">
          <cell r="A645">
            <v>36933</v>
          </cell>
          <cell r="B645" t="str">
            <v>建国記念の日</v>
          </cell>
        </row>
        <row r="646">
          <cell r="A646">
            <v>36934</v>
          </cell>
          <cell r="B646" t="str">
            <v>振替休日</v>
          </cell>
        </row>
        <row r="647">
          <cell r="A647">
            <v>36970</v>
          </cell>
          <cell r="B647" t="str">
            <v>春分の日</v>
          </cell>
        </row>
        <row r="648">
          <cell r="A648">
            <v>37010</v>
          </cell>
          <cell r="B648" t="str">
            <v>みどりの日</v>
          </cell>
        </row>
        <row r="649">
          <cell r="A649">
            <v>37011</v>
          </cell>
          <cell r="B649" t="str">
            <v>振替休日</v>
          </cell>
        </row>
        <row r="650">
          <cell r="A650">
            <v>37014</v>
          </cell>
          <cell r="B650" t="str">
            <v>憲法記念日</v>
          </cell>
        </row>
        <row r="651">
          <cell r="A651">
            <v>37015</v>
          </cell>
          <cell r="B651" t="str">
            <v>国民の休日</v>
          </cell>
        </row>
        <row r="652">
          <cell r="A652">
            <v>37016</v>
          </cell>
          <cell r="B652" t="str">
            <v>こどもの日</v>
          </cell>
        </row>
        <row r="653">
          <cell r="A653">
            <v>37092</v>
          </cell>
          <cell r="B653" t="str">
            <v>海の日</v>
          </cell>
        </row>
        <row r="654">
          <cell r="A654">
            <v>37149</v>
          </cell>
          <cell r="B654" t="str">
            <v>敬老の日</v>
          </cell>
        </row>
        <row r="655">
          <cell r="A655">
            <v>37157</v>
          </cell>
          <cell r="B655" t="str">
            <v>秋分の日</v>
          </cell>
        </row>
        <row r="656">
          <cell r="A656">
            <v>37158</v>
          </cell>
          <cell r="B656" t="str">
            <v>振替休日</v>
          </cell>
        </row>
        <row r="657">
          <cell r="A657">
            <v>37172</v>
          </cell>
          <cell r="B657" t="str">
            <v>体育の日</v>
          </cell>
        </row>
        <row r="658">
          <cell r="A658">
            <v>37198</v>
          </cell>
          <cell r="B658" t="str">
            <v>文化の日</v>
          </cell>
        </row>
        <row r="659">
          <cell r="A659">
            <v>37218</v>
          </cell>
          <cell r="B659" t="str">
            <v>勤労感謝の日</v>
          </cell>
        </row>
        <row r="660">
          <cell r="A660">
            <v>37248</v>
          </cell>
          <cell r="B660" t="str">
            <v>天皇誕生日</v>
          </cell>
        </row>
        <row r="661">
          <cell r="A661">
            <v>37249</v>
          </cell>
          <cell r="B661" t="str">
            <v>振替休日</v>
          </cell>
        </row>
        <row r="662">
          <cell r="A662">
            <v>37257</v>
          </cell>
          <cell r="B662" t="str">
            <v>元日</v>
          </cell>
        </row>
        <row r="663">
          <cell r="A663">
            <v>37270</v>
          </cell>
          <cell r="B663" t="str">
            <v>成人の日</v>
          </cell>
        </row>
        <row r="664">
          <cell r="A664">
            <v>37298</v>
          </cell>
          <cell r="B664" t="str">
            <v>建国記念の日</v>
          </cell>
        </row>
        <row r="665">
          <cell r="A665">
            <v>37336</v>
          </cell>
          <cell r="B665" t="str">
            <v>春分の日</v>
          </cell>
        </row>
        <row r="666">
          <cell r="A666">
            <v>37375</v>
          </cell>
          <cell r="B666" t="str">
            <v>みどりの日</v>
          </cell>
        </row>
        <row r="667">
          <cell r="A667">
            <v>37379</v>
          </cell>
          <cell r="B667" t="str">
            <v>憲法記念日</v>
          </cell>
        </row>
        <row r="668">
          <cell r="A668">
            <v>37380</v>
          </cell>
          <cell r="B668" t="str">
            <v>国民の休日</v>
          </cell>
        </row>
        <row r="669">
          <cell r="A669">
            <v>37381</v>
          </cell>
          <cell r="B669" t="str">
            <v>こどもの日</v>
          </cell>
        </row>
        <row r="670">
          <cell r="A670">
            <v>37382</v>
          </cell>
          <cell r="B670" t="str">
            <v>振替休日</v>
          </cell>
        </row>
        <row r="671">
          <cell r="A671">
            <v>37457</v>
          </cell>
          <cell r="B671" t="str">
            <v>海の日</v>
          </cell>
        </row>
        <row r="672">
          <cell r="A672">
            <v>37514</v>
          </cell>
          <cell r="B672" t="str">
            <v>敬老の日</v>
          </cell>
        </row>
        <row r="673">
          <cell r="A673">
            <v>37515</v>
          </cell>
          <cell r="B673" t="str">
            <v>振替休日</v>
          </cell>
        </row>
        <row r="674">
          <cell r="A674">
            <v>37522</v>
          </cell>
          <cell r="B674" t="str">
            <v>秋分の日</v>
          </cell>
        </row>
        <row r="675">
          <cell r="A675">
            <v>37543</v>
          </cell>
          <cell r="B675" t="str">
            <v>体育の日</v>
          </cell>
        </row>
        <row r="676">
          <cell r="A676">
            <v>37563</v>
          </cell>
          <cell r="B676" t="str">
            <v>文化の日</v>
          </cell>
        </row>
        <row r="677">
          <cell r="A677">
            <v>37564</v>
          </cell>
          <cell r="B677" t="str">
            <v>振替休日</v>
          </cell>
        </row>
        <row r="678">
          <cell r="A678">
            <v>37583</v>
          </cell>
          <cell r="B678" t="str">
            <v>勤労感謝の日</v>
          </cell>
        </row>
        <row r="679">
          <cell r="A679">
            <v>37613</v>
          </cell>
          <cell r="B679" t="str">
            <v>天皇誕生日</v>
          </cell>
        </row>
        <row r="680">
          <cell r="A680">
            <v>37622</v>
          </cell>
          <cell r="B680" t="str">
            <v>元日</v>
          </cell>
        </row>
        <row r="681">
          <cell r="A681">
            <v>37634</v>
          </cell>
          <cell r="B681" t="str">
            <v>成人の日</v>
          </cell>
        </row>
        <row r="682">
          <cell r="A682">
            <v>37663</v>
          </cell>
          <cell r="B682" t="str">
            <v>建国記念の日</v>
          </cell>
        </row>
        <row r="683">
          <cell r="A683">
            <v>37701</v>
          </cell>
          <cell r="B683" t="str">
            <v>春分の日</v>
          </cell>
        </row>
        <row r="684">
          <cell r="A684">
            <v>37740</v>
          </cell>
          <cell r="B684" t="str">
            <v>みどりの日</v>
          </cell>
        </row>
        <row r="685">
          <cell r="A685">
            <v>37744</v>
          </cell>
          <cell r="B685" t="str">
            <v>憲法記念日</v>
          </cell>
        </row>
        <row r="686">
          <cell r="A686">
            <v>37746</v>
          </cell>
          <cell r="B686" t="str">
            <v>こどもの日</v>
          </cell>
        </row>
        <row r="687">
          <cell r="A687">
            <v>37823</v>
          </cell>
          <cell r="B687" t="str">
            <v>海の日</v>
          </cell>
        </row>
        <row r="688">
          <cell r="A688">
            <v>37879</v>
          </cell>
          <cell r="B688" t="str">
            <v>敬老の日</v>
          </cell>
        </row>
        <row r="689">
          <cell r="A689">
            <v>37887</v>
          </cell>
          <cell r="B689" t="str">
            <v>秋分の日</v>
          </cell>
        </row>
        <row r="690">
          <cell r="A690">
            <v>37907</v>
          </cell>
          <cell r="B690" t="str">
            <v>体育の日</v>
          </cell>
        </row>
        <row r="691">
          <cell r="A691">
            <v>37928</v>
          </cell>
          <cell r="B691" t="str">
            <v>文化の日</v>
          </cell>
        </row>
        <row r="692">
          <cell r="A692">
            <v>37948</v>
          </cell>
          <cell r="B692" t="str">
            <v>勤労感謝の日</v>
          </cell>
        </row>
        <row r="693">
          <cell r="A693">
            <v>37949</v>
          </cell>
          <cell r="B693" t="str">
            <v>振替休日</v>
          </cell>
        </row>
        <row r="694">
          <cell r="A694">
            <v>37978</v>
          </cell>
          <cell r="B694" t="str">
            <v>天皇誕生日</v>
          </cell>
        </row>
        <row r="695">
          <cell r="A695">
            <v>37987</v>
          </cell>
          <cell r="B695" t="str">
            <v>元日</v>
          </cell>
        </row>
        <row r="696">
          <cell r="A696">
            <v>37998</v>
          </cell>
          <cell r="B696" t="str">
            <v>成人の日</v>
          </cell>
        </row>
        <row r="697">
          <cell r="A697">
            <v>38028</v>
          </cell>
          <cell r="B697" t="str">
            <v>建国記念の日</v>
          </cell>
        </row>
        <row r="698">
          <cell r="A698">
            <v>38066</v>
          </cell>
          <cell r="B698" t="str">
            <v>春分の日</v>
          </cell>
        </row>
        <row r="699">
          <cell r="A699">
            <v>38106</v>
          </cell>
          <cell r="B699" t="str">
            <v>みどりの日</v>
          </cell>
        </row>
        <row r="700">
          <cell r="A700">
            <v>38110</v>
          </cell>
          <cell r="B700" t="str">
            <v>憲法記念日</v>
          </cell>
        </row>
        <row r="701">
          <cell r="A701">
            <v>38111</v>
          </cell>
          <cell r="B701" t="str">
            <v>国民の休日</v>
          </cell>
        </row>
        <row r="702">
          <cell r="A702">
            <v>38112</v>
          </cell>
          <cell r="B702" t="str">
            <v>こどもの日</v>
          </cell>
        </row>
        <row r="703">
          <cell r="A703">
            <v>38187</v>
          </cell>
          <cell r="B703" t="str">
            <v>海の日</v>
          </cell>
        </row>
        <row r="704">
          <cell r="A704">
            <v>38250</v>
          </cell>
          <cell r="B704" t="str">
            <v>敬老の日</v>
          </cell>
        </row>
        <row r="705">
          <cell r="A705">
            <v>38253</v>
          </cell>
          <cell r="B705" t="str">
            <v>秋分の日</v>
          </cell>
        </row>
        <row r="706">
          <cell r="A706">
            <v>38271</v>
          </cell>
          <cell r="B706" t="str">
            <v>体育の日</v>
          </cell>
        </row>
        <row r="707">
          <cell r="A707">
            <v>38294</v>
          </cell>
          <cell r="B707" t="str">
            <v>文化の日</v>
          </cell>
        </row>
        <row r="708">
          <cell r="A708">
            <v>38314</v>
          </cell>
          <cell r="B708" t="str">
            <v>勤労感謝の日</v>
          </cell>
        </row>
        <row r="709">
          <cell r="A709">
            <v>38344</v>
          </cell>
          <cell r="B709" t="str">
            <v>天皇誕生日</v>
          </cell>
        </row>
        <row r="710">
          <cell r="A710">
            <v>38353</v>
          </cell>
          <cell r="B710" t="str">
            <v>元日</v>
          </cell>
        </row>
        <row r="711">
          <cell r="A711">
            <v>38362</v>
          </cell>
          <cell r="B711" t="str">
            <v>成人の日</v>
          </cell>
        </row>
        <row r="712">
          <cell r="A712">
            <v>38394</v>
          </cell>
          <cell r="B712" t="str">
            <v>建国記念の日</v>
          </cell>
        </row>
        <row r="713">
          <cell r="A713">
            <v>38431</v>
          </cell>
          <cell r="B713" t="str">
            <v>春分の日</v>
          </cell>
        </row>
        <row r="714">
          <cell r="A714">
            <v>38432</v>
          </cell>
          <cell r="B714" t="str">
            <v>振替休日</v>
          </cell>
        </row>
        <row r="715">
          <cell r="A715">
            <v>38471</v>
          </cell>
          <cell r="B715" t="str">
            <v>みどりの日</v>
          </cell>
        </row>
        <row r="716">
          <cell r="A716">
            <v>38475</v>
          </cell>
          <cell r="B716" t="str">
            <v>憲法記念日</v>
          </cell>
        </row>
        <row r="717">
          <cell r="A717">
            <v>38476</v>
          </cell>
          <cell r="B717" t="str">
            <v>国民の休日</v>
          </cell>
        </row>
        <row r="718">
          <cell r="A718">
            <v>38477</v>
          </cell>
          <cell r="B718" t="str">
            <v>こどもの日</v>
          </cell>
        </row>
        <row r="719">
          <cell r="A719">
            <v>38551</v>
          </cell>
          <cell r="B719" t="str">
            <v>海の日</v>
          </cell>
        </row>
        <row r="720">
          <cell r="A720">
            <v>38614</v>
          </cell>
          <cell r="B720" t="str">
            <v>敬老の日</v>
          </cell>
        </row>
        <row r="721">
          <cell r="A721">
            <v>38618</v>
          </cell>
          <cell r="B721" t="str">
            <v>秋分の日</v>
          </cell>
        </row>
        <row r="722">
          <cell r="A722">
            <v>38635</v>
          </cell>
          <cell r="B722" t="str">
            <v>体育の日</v>
          </cell>
        </row>
        <row r="723">
          <cell r="A723">
            <v>38659</v>
          </cell>
          <cell r="B723" t="str">
            <v>文化の日</v>
          </cell>
        </row>
        <row r="724">
          <cell r="A724">
            <v>38679</v>
          </cell>
          <cell r="B724" t="str">
            <v>勤労感謝の日</v>
          </cell>
        </row>
        <row r="725">
          <cell r="A725">
            <v>38709</v>
          </cell>
          <cell r="B725" t="str">
            <v>天皇誕生日</v>
          </cell>
        </row>
        <row r="726">
          <cell r="A726">
            <v>38718</v>
          </cell>
          <cell r="B726" t="str">
            <v>元日</v>
          </cell>
        </row>
        <row r="727">
          <cell r="A727">
            <v>38719</v>
          </cell>
          <cell r="B727" t="str">
            <v>振替休日</v>
          </cell>
        </row>
        <row r="728">
          <cell r="A728">
            <v>38726</v>
          </cell>
          <cell r="B728" t="str">
            <v>成人の日</v>
          </cell>
        </row>
        <row r="729">
          <cell r="A729">
            <v>38759</v>
          </cell>
          <cell r="B729" t="str">
            <v>建国記念の日</v>
          </cell>
        </row>
        <row r="730">
          <cell r="A730">
            <v>38797</v>
          </cell>
          <cell r="B730" t="str">
            <v>春分の日</v>
          </cell>
        </row>
        <row r="731">
          <cell r="A731">
            <v>38836</v>
          </cell>
          <cell r="B731" t="str">
            <v>みどりの日</v>
          </cell>
        </row>
        <row r="732">
          <cell r="A732">
            <v>38840</v>
          </cell>
          <cell r="B732" t="str">
            <v>憲法記念日</v>
          </cell>
        </row>
        <row r="733">
          <cell r="A733">
            <v>38841</v>
          </cell>
          <cell r="B733" t="str">
            <v>国民の休日</v>
          </cell>
        </row>
        <row r="734">
          <cell r="A734">
            <v>38842</v>
          </cell>
          <cell r="B734" t="str">
            <v>こどもの日</v>
          </cell>
        </row>
        <row r="735">
          <cell r="A735">
            <v>38915</v>
          </cell>
          <cell r="B735" t="str">
            <v>海の日</v>
          </cell>
        </row>
        <row r="736">
          <cell r="A736">
            <v>38978</v>
          </cell>
          <cell r="B736" t="str">
            <v>敬老の日</v>
          </cell>
        </row>
        <row r="737">
          <cell r="A737">
            <v>38983</v>
          </cell>
          <cell r="B737" t="str">
            <v>秋分の日</v>
          </cell>
        </row>
        <row r="738">
          <cell r="A738">
            <v>38999</v>
          </cell>
          <cell r="B738" t="str">
            <v>体育の日</v>
          </cell>
        </row>
        <row r="739">
          <cell r="A739">
            <v>39024</v>
          </cell>
          <cell r="B739" t="str">
            <v>文化の日</v>
          </cell>
        </row>
        <row r="740">
          <cell r="A740">
            <v>39044</v>
          </cell>
          <cell r="B740" t="str">
            <v>勤労感謝の日</v>
          </cell>
        </row>
        <row r="741">
          <cell r="A741">
            <v>39074</v>
          </cell>
          <cell r="B741" t="str">
            <v>天皇誕生日</v>
          </cell>
        </row>
        <row r="742">
          <cell r="A742">
            <v>39083</v>
          </cell>
          <cell r="B742" t="str">
            <v>元日</v>
          </cell>
        </row>
        <row r="743">
          <cell r="A743">
            <v>39090</v>
          </cell>
          <cell r="B743" t="str">
            <v>成人の日</v>
          </cell>
        </row>
        <row r="744">
          <cell r="A744">
            <v>39124</v>
          </cell>
          <cell r="B744" t="str">
            <v>建国記念の日</v>
          </cell>
        </row>
        <row r="745">
          <cell r="A745">
            <v>39125</v>
          </cell>
          <cell r="B745" t="str">
            <v>振替休日</v>
          </cell>
        </row>
        <row r="746">
          <cell r="A746">
            <v>39162</v>
          </cell>
          <cell r="B746" t="str">
            <v>春分の日</v>
          </cell>
        </row>
        <row r="747">
          <cell r="A747">
            <v>39201</v>
          </cell>
          <cell r="B747" t="str">
            <v>昭和の日</v>
          </cell>
        </row>
        <row r="748">
          <cell r="A748">
            <v>39202</v>
          </cell>
          <cell r="B748" t="str">
            <v>振替休日</v>
          </cell>
        </row>
        <row r="749">
          <cell r="A749">
            <v>39205</v>
          </cell>
          <cell r="B749" t="str">
            <v>憲法記念日</v>
          </cell>
        </row>
        <row r="750">
          <cell r="A750">
            <v>39206</v>
          </cell>
          <cell r="B750" t="str">
            <v>みどりの日</v>
          </cell>
        </row>
        <row r="751">
          <cell r="A751">
            <v>39207</v>
          </cell>
          <cell r="B751" t="str">
            <v>こどもの日</v>
          </cell>
        </row>
        <row r="752">
          <cell r="A752">
            <v>39279</v>
          </cell>
          <cell r="B752" t="str">
            <v>海の日</v>
          </cell>
        </row>
        <row r="753">
          <cell r="A753">
            <v>39342</v>
          </cell>
          <cell r="B753" t="str">
            <v>敬老の日</v>
          </cell>
        </row>
        <row r="754">
          <cell r="A754">
            <v>39348</v>
          </cell>
          <cell r="B754" t="str">
            <v>秋分の日</v>
          </cell>
        </row>
        <row r="755">
          <cell r="A755">
            <v>39349</v>
          </cell>
          <cell r="B755" t="str">
            <v>振替休日</v>
          </cell>
        </row>
        <row r="756">
          <cell r="A756">
            <v>39363</v>
          </cell>
          <cell r="B756" t="str">
            <v>体育の日</v>
          </cell>
        </row>
        <row r="757">
          <cell r="A757">
            <v>39389</v>
          </cell>
          <cell r="B757" t="str">
            <v>文化の日</v>
          </cell>
        </row>
        <row r="758">
          <cell r="A758">
            <v>39409</v>
          </cell>
          <cell r="B758" t="str">
            <v>勤労感謝の日</v>
          </cell>
        </row>
        <row r="759">
          <cell r="A759">
            <v>39439</v>
          </cell>
          <cell r="B759" t="str">
            <v>天皇誕生日</v>
          </cell>
        </row>
        <row r="760">
          <cell r="A760">
            <v>39440</v>
          </cell>
          <cell r="B760" t="str">
            <v>振替休日</v>
          </cell>
        </row>
        <row r="761">
          <cell r="A761">
            <v>39448</v>
          </cell>
          <cell r="B761" t="str">
            <v>元日</v>
          </cell>
        </row>
        <row r="762">
          <cell r="A762">
            <v>39461</v>
          </cell>
          <cell r="B762" t="str">
            <v>成人の日</v>
          </cell>
        </row>
        <row r="763">
          <cell r="A763">
            <v>39489</v>
          </cell>
          <cell r="B763" t="str">
            <v>建国記念の日</v>
          </cell>
        </row>
        <row r="764">
          <cell r="A764">
            <v>39527</v>
          </cell>
          <cell r="B764" t="str">
            <v>春分の日</v>
          </cell>
        </row>
        <row r="765">
          <cell r="A765">
            <v>39567</v>
          </cell>
          <cell r="B765" t="str">
            <v>昭和の日</v>
          </cell>
        </row>
        <row r="766">
          <cell r="A766">
            <v>39571</v>
          </cell>
          <cell r="B766" t="str">
            <v>憲法記念日</v>
          </cell>
        </row>
        <row r="767">
          <cell r="A767">
            <v>39572</v>
          </cell>
          <cell r="B767" t="str">
            <v>みどりの日</v>
          </cell>
        </row>
        <row r="768">
          <cell r="A768">
            <v>39573</v>
          </cell>
          <cell r="B768" t="str">
            <v>こどもの日</v>
          </cell>
        </row>
        <row r="769">
          <cell r="A769">
            <v>39574</v>
          </cell>
          <cell r="B769" t="str">
            <v>振替休日</v>
          </cell>
        </row>
        <row r="770">
          <cell r="A770">
            <v>39650</v>
          </cell>
          <cell r="B770" t="str">
            <v>海の日</v>
          </cell>
        </row>
        <row r="771">
          <cell r="A771">
            <v>39706</v>
          </cell>
          <cell r="B771" t="str">
            <v>敬老の日</v>
          </cell>
        </row>
        <row r="772">
          <cell r="A772">
            <v>39714</v>
          </cell>
          <cell r="B772" t="str">
            <v>秋分の日</v>
          </cell>
        </row>
        <row r="773">
          <cell r="A773">
            <v>39734</v>
          </cell>
          <cell r="B773" t="str">
            <v>体育の日</v>
          </cell>
        </row>
        <row r="774">
          <cell r="A774">
            <v>39755</v>
          </cell>
          <cell r="B774" t="str">
            <v>文化の日</v>
          </cell>
        </row>
        <row r="775">
          <cell r="A775">
            <v>39775</v>
          </cell>
          <cell r="B775" t="str">
            <v>勤労感謝の日</v>
          </cell>
        </row>
        <row r="776">
          <cell r="A776">
            <v>39776</v>
          </cell>
          <cell r="B776" t="str">
            <v>振替休日</v>
          </cell>
        </row>
        <row r="777">
          <cell r="A777">
            <v>39805</v>
          </cell>
          <cell r="B777" t="str">
            <v>天皇誕生日</v>
          </cell>
        </row>
        <row r="778">
          <cell r="A778">
            <v>39814</v>
          </cell>
          <cell r="B778" t="str">
            <v>元日</v>
          </cell>
        </row>
        <row r="779">
          <cell r="A779">
            <v>39825</v>
          </cell>
          <cell r="B779" t="str">
            <v>成人の日</v>
          </cell>
        </row>
        <row r="780">
          <cell r="A780">
            <v>39855</v>
          </cell>
          <cell r="B780" t="str">
            <v>建国記念の日</v>
          </cell>
        </row>
        <row r="781">
          <cell r="A781">
            <v>39892</v>
          </cell>
          <cell r="B781" t="str">
            <v>春分の日</v>
          </cell>
        </row>
        <row r="782">
          <cell r="A782">
            <v>39932</v>
          </cell>
          <cell r="B782" t="str">
            <v>昭和の日</v>
          </cell>
        </row>
        <row r="783">
          <cell r="A783">
            <v>39936</v>
          </cell>
          <cell r="B783" t="str">
            <v>憲法記念日</v>
          </cell>
        </row>
        <row r="784">
          <cell r="A784">
            <v>39937</v>
          </cell>
          <cell r="B784" t="str">
            <v>みどりの日</v>
          </cell>
        </row>
        <row r="785">
          <cell r="A785">
            <v>39938</v>
          </cell>
          <cell r="B785" t="str">
            <v>こどもの日</v>
          </cell>
        </row>
        <row r="786">
          <cell r="A786">
            <v>39939</v>
          </cell>
          <cell r="B786" t="str">
            <v>振替休日</v>
          </cell>
        </row>
        <row r="787">
          <cell r="A787">
            <v>40014</v>
          </cell>
          <cell r="B787" t="str">
            <v>海の日</v>
          </cell>
        </row>
        <row r="788">
          <cell r="A788">
            <v>40077</v>
          </cell>
          <cell r="B788" t="str">
            <v>敬老の日</v>
          </cell>
        </row>
        <row r="789">
          <cell r="A789">
            <v>40078</v>
          </cell>
          <cell r="B789" t="str">
            <v>国民の休日</v>
          </cell>
        </row>
        <row r="790">
          <cell r="A790">
            <v>40079</v>
          </cell>
          <cell r="B790" t="str">
            <v>秋分の日</v>
          </cell>
        </row>
        <row r="791">
          <cell r="A791">
            <v>40098</v>
          </cell>
          <cell r="B791" t="str">
            <v>体育の日</v>
          </cell>
        </row>
        <row r="792">
          <cell r="A792">
            <v>40120</v>
          </cell>
          <cell r="B792" t="str">
            <v>文化の日</v>
          </cell>
        </row>
        <row r="793">
          <cell r="A793">
            <v>40140</v>
          </cell>
          <cell r="B793" t="str">
            <v>勤労感謝の日</v>
          </cell>
        </row>
        <row r="794">
          <cell r="A794">
            <v>40170</v>
          </cell>
          <cell r="B794" t="str">
            <v>天皇誕生日</v>
          </cell>
        </row>
        <row r="795">
          <cell r="A795">
            <v>40179</v>
          </cell>
          <cell r="B795" t="str">
            <v>元日</v>
          </cell>
        </row>
        <row r="796">
          <cell r="A796">
            <v>40189</v>
          </cell>
          <cell r="B796" t="str">
            <v>成人の日</v>
          </cell>
        </row>
        <row r="797">
          <cell r="A797">
            <v>40220</v>
          </cell>
          <cell r="B797" t="str">
            <v>建国記念の日</v>
          </cell>
        </row>
        <row r="798">
          <cell r="A798">
            <v>40258</v>
          </cell>
          <cell r="B798" t="str">
            <v>春分の日</v>
          </cell>
        </row>
        <row r="799">
          <cell r="A799">
            <v>40259</v>
          </cell>
          <cell r="B799" t="str">
            <v>振替休日</v>
          </cell>
        </row>
        <row r="800">
          <cell r="A800">
            <v>40297</v>
          </cell>
          <cell r="B800" t="str">
            <v>昭和の日</v>
          </cell>
        </row>
        <row r="801">
          <cell r="A801">
            <v>40301</v>
          </cell>
          <cell r="B801" t="str">
            <v>憲法記念日</v>
          </cell>
        </row>
        <row r="802">
          <cell r="A802">
            <v>40302</v>
          </cell>
          <cell r="B802" t="str">
            <v>みどりの日</v>
          </cell>
        </row>
        <row r="803">
          <cell r="A803">
            <v>40303</v>
          </cell>
          <cell r="B803" t="str">
            <v>こどもの日</v>
          </cell>
        </row>
        <row r="804">
          <cell r="A804">
            <v>40378</v>
          </cell>
          <cell r="B804" t="str">
            <v>海の日</v>
          </cell>
        </row>
        <row r="805">
          <cell r="A805">
            <v>40441</v>
          </cell>
          <cell r="B805" t="str">
            <v>敬老の日</v>
          </cell>
        </row>
        <row r="806">
          <cell r="A806">
            <v>40444</v>
          </cell>
          <cell r="B806" t="str">
            <v>秋分の日</v>
          </cell>
        </row>
        <row r="807">
          <cell r="A807">
            <v>40462</v>
          </cell>
          <cell r="B807" t="str">
            <v>体育の日</v>
          </cell>
        </row>
        <row r="808">
          <cell r="A808">
            <v>40485</v>
          </cell>
          <cell r="B808" t="str">
            <v>文化の日</v>
          </cell>
        </row>
        <row r="809">
          <cell r="A809">
            <v>40505</v>
          </cell>
          <cell r="B809" t="str">
            <v>勤労感謝の日</v>
          </cell>
        </row>
        <row r="810">
          <cell r="A810">
            <v>40535</v>
          </cell>
          <cell r="B810" t="str">
            <v>天皇誕生日</v>
          </cell>
        </row>
        <row r="811">
          <cell r="A811">
            <v>40544</v>
          </cell>
          <cell r="B811" t="str">
            <v>元日</v>
          </cell>
        </row>
        <row r="812">
          <cell r="A812">
            <v>40553</v>
          </cell>
          <cell r="B812" t="str">
            <v>成人の日</v>
          </cell>
        </row>
        <row r="813">
          <cell r="A813">
            <v>40585</v>
          </cell>
          <cell r="B813" t="str">
            <v>建国記念の日</v>
          </cell>
        </row>
        <row r="814">
          <cell r="A814">
            <v>40623</v>
          </cell>
          <cell r="B814" t="str">
            <v>春分の日</v>
          </cell>
        </row>
        <row r="815">
          <cell r="A815">
            <v>40662</v>
          </cell>
          <cell r="B815" t="str">
            <v>昭和の日</v>
          </cell>
        </row>
        <row r="816">
          <cell r="A816">
            <v>40666</v>
          </cell>
          <cell r="B816" t="str">
            <v>憲法記念日</v>
          </cell>
        </row>
        <row r="817">
          <cell r="A817">
            <v>40667</v>
          </cell>
          <cell r="B817" t="str">
            <v>みどりの日</v>
          </cell>
        </row>
        <row r="818">
          <cell r="A818">
            <v>40668</v>
          </cell>
          <cell r="B818" t="str">
            <v>こどもの日</v>
          </cell>
        </row>
        <row r="819">
          <cell r="A819">
            <v>40742</v>
          </cell>
          <cell r="B819" t="str">
            <v>海の日</v>
          </cell>
        </row>
        <row r="820">
          <cell r="A820">
            <v>40805</v>
          </cell>
          <cell r="B820" t="str">
            <v>敬老の日</v>
          </cell>
        </row>
        <row r="821">
          <cell r="A821">
            <v>40809</v>
          </cell>
          <cell r="B821" t="str">
            <v>秋分の日</v>
          </cell>
        </row>
        <row r="822">
          <cell r="A822">
            <v>40826</v>
          </cell>
          <cell r="B822" t="str">
            <v>体育の日</v>
          </cell>
        </row>
        <row r="823">
          <cell r="A823">
            <v>40850</v>
          </cell>
          <cell r="B823" t="str">
            <v>文化の日</v>
          </cell>
        </row>
        <row r="824">
          <cell r="A824">
            <v>40870</v>
          </cell>
          <cell r="B824" t="str">
            <v>勤労感謝の日</v>
          </cell>
        </row>
        <row r="825">
          <cell r="A825">
            <v>40900</v>
          </cell>
          <cell r="B825" t="str">
            <v>天皇誕生日</v>
          </cell>
        </row>
        <row r="826">
          <cell r="A826">
            <v>40909</v>
          </cell>
          <cell r="B826" t="str">
            <v>元日</v>
          </cell>
        </row>
        <row r="827">
          <cell r="A827">
            <v>40910</v>
          </cell>
          <cell r="B827" t="str">
            <v>振替休日</v>
          </cell>
        </row>
        <row r="828">
          <cell r="A828">
            <v>40917</v>
          </cell>
          <cell r="B828" t="str">
            <v>成人の日</v>
          </cell>
        </row>
        <row r="829">
          <cell r="A829">
            <v>40950</v>
          </cell>
          <cell r="B829" t="str">
            <v>建国記念の日</v>
          </cell>
        </row>
        <row r="830">
          <cell r="A830">
            <v>40988</v>
          </cell>
          <cell r="B830" t="str">
            <v>春分の日</v>
          </cell>
        </row>
        <row r="831">
          <cell r="A831">
            <v>41028</v>
          </cell>
          <cell r="B831" t="str">
            <v>昭和の日</v>
          </cell>
        </row>
        <row r="832">
          <cell r="A832">
            <v>41029</v>
          </cell>
          <cell r="B832" t="str">
            <v>振替休日</v>
          </cell>
        </row>
        <row r="833">
          <cell r="A833">
            <v>41032</v>
          </cell>
          <cell r="B833" t="str">
            <v>憲法記念日</v>
          </cell>
        </row>
        <row r="834">
          <cell r="A834">
            <v>41033</v>
          </cell>
          <cell r="B834" t="str">
            <v>みどりの日</v>
          </cell>
        </row>
        <row r="835">
          <cell r="A835">
            <v>41034</v>
          </cell>
          <cell r="B835" t="str">
            <v>こどもの日</v>
          </cell>
        </row>
        <row r="836">
          <cell r="A836">
            <v>41106</v>
          </cell>
          <cell r="B836" t="str">
            <v>海の日</v>
          </cell>
        </row>
        <row r="837">
          <cell r="A837">
            <v>41169</v>
          </cell>
          <cell r="B837" t="str">
            <v>敬老の日</v>
          </cell>
        </row>
        <row r="838">
          <cell r="A838">
            <v>41174</v>
          </cell>
          <cell r="B838" t="str">
            <v>秋分の日</v>
          </cell>
        </row>
        <row r="839">
          <cell r="A839">
            <v>41190</v>
          </cell>
          <cell r="B839" t="str">
            <v>体育の日</v>
          </cell>
        </row>
        <row r="840">
          <cell r="A840">
            <v>41216</v>
          </cell>
          <cell r="B840" t="str">
            <v>文化の日</v>
          </cell>
        </row>
        <row r="841">
          <cell r="A841">
            <v>41236</v>
          </cell>
          <cell r="B841" t="str">
            <v>勤労感謝の日</v>
          </cell>
        </row>
        <row r="842">
          <cell r="A842">
            <v>41266</v>
          </cell>
          <cell r="B842" t="str">
            <v>天皇誕生日</v>
          </cell>
        </row>
        <row r="843">
          <cell r="A843">
            <v>41267</v>
          </cell>
          <cell r="B843" t="str">
            <v>振替休日</v>
          </cell>
        </row>
        <row r="844">
          <cell r="A844">
            <v>41275</v>
          </cell>
          <cell r="B844" t="str">
            <v>元日</v>
          </cell>
        </row>
        <row r="845">
          <cell r="A845">
            <v>41288</v>
          </cell>
          <cell r="B845" t="str">
            <v>成人の日</v>
          </cell>
        </row>
        <row r="846">
          <cell r="A846">
            <v>41316</v>
          </cell>
          <cell r="B846" t="str">
            <v>建国記念の日</v>
          </cell>
        </row>
        <row r="847">
          <cell r="A847">
            <v>41353</v>
          </cell>
          <cell r="B847" t="str">
            <v>春分の日</v>
          </cell>
        </row>
        <row r="848">
          <cell r="A848">
            <v>41393</v>
          </cell>
          <cell r="B848" t="str">
            <v>昭和の日</v>
          </cell>
        </row>
        <row r="849">
          <cell r="A849">
            <v>41397</v>
          </cell>
          <cell r="B849" t="str">
            <v>憲法記念日</v>
          </cell>
        </row>
        <row r="850">
          <cell r="A850">
            <v>41398</v>
          </cell>
          <cell r="B850" t="str">
            <v>みどりの日</v>
          </cell>
        </row>
        <row r="851">
          <cell r="A851">
            <v>41399</v>
          </cell>
          <cell r="B851" t="str">
            <v>こどもの日</v>
          </cell>
        </row>
        <row r="852">
          <cell r="A852">
            <v>41400</v>
          </cell>
          <cell r="B852" t="str">
            <v>振替休日</v>
          </cell>
        </row>
        <row r="853">
          <cell r="A853">
            <v>41470</v>
          </cell>
          <cell r="B853" t="str">
            <v>海の日</v>
          </cell>
        </row>
        <row r="854">
          <cell r="A854">
            <v>41533</v>
          </cell>
          <cell r="B854" t="str">
            <v>敬老の日</v>
          </cell>
        </row>
        <row r="855">
          <cell r="A855">
            <v>41540</v>
          </cell>
          <cell r="B855" t="str">
            <v>秋分の日</v>
          </cell>
        </row>
        <row r="856">
          <cell r="A856">
            <v>41561</v>
          </cell>
          <cell r="B856" t="str">
            <v>体育の日</v>
          </cell>
        </row>
        <row r="857">
          <cell r="A857">
            <v>41581</v>
          </cell>
          <cell r="B857" t="str">
            <v>文化の日</v>
          </cell>
        </row>
        <row r="858">
          <cell r="A858">
            <v>41582</v>
          </cell>
          <cell r="B858" t="str">
            <v>振替休日</v>
          </cell>
        </row>
        <row r="859">
          <cell r="A859">
            <v>41601</v>
          </cell>
          <cell r="B859" t="str">
            <v>勤労感謝の日</v>
          </cell>
        </row>
        <row r="860">
          <cell r="A860">
            <v>41631</v>
          </cell>
          <cell r="B860" t="str">
            <v>天皇誕生日</v>
          </cell>
        </row>
        <row r="861">
          <cell r="A861">
            <v>41640</v>
          </cell>
          <cell r="B861" t="str">
            <v>元日</v>
          </cell>
        </row>
        <row r="862">
          <cell r="A862">
            <v>41652</v>
          </cell>
          <cell r="B862" t="str">
            <v>成人の日</v>
          </cell>
        </row>
        <row r="863">
          <cell r="A863">
            <v>41681</v>
          </cell>
          <cell r="B863" t="str">
            <v>建国記念の日</v>
          </cell>
        </row>
        <row r="864">
          <cell r="A864">
            <v>41719</v>
          </cell>
          <cell r="B864" t="str">
            <v>春分の日</v>
          </cell>
        </row>
        <row r="865">
          <cell r="A865">
            <v>41758</v>
          </cell>
          <cell r="B865" t="str">
            <v>昭和の日</v>
          </cell>
        </row>
        <row r="866">
          <cell r="A866">
            <v>41762</v>
          </cell>
          <cell r="B866" t="str">
            <v>憲法記念日</v>
          </cell>
        </row>
        <row r="867">
          <cell r="A867">
            <v>41763</v>
          </cell>
          <cell r="B867" t="str">
            <v>みどりの日</v>
          </cell>
        </row>
        <row r="868">
          <cell r="A868">
            <v>41764</v>
          </cell>
          <cell r="B868" t="str">
            <v>こどもの日</v>
          </cell>
        </row>
        <row r="869">
          <cell r="A869">
            <v>41765</v>
          </cell>
          <cell r="B869" t="str">
            <v>振替休日</v>
          </cell>
        </row>
        <row r="870">
          <cell r="A870">
            <v>41841</v>
          </cell>
          <cell r="B870" t="str">
            <v>海の日</v>
          </cell>
        </row>
        <row r="871">
          <cell r="A871">
            <v>41897</v>
          </cell>
          <cell r="B871" t="str">
            <v>敬老の日</v>
          </cell>
        </row>
        <row r="872">
          <cell r="A872">
            <v>41905</v>
          </cell>
          <cell r="B872" t="str">
            <v>秋分の日</v>
          </cell>
        </row>
        <row r="873">
          <cell r="A873">
            <v>41925</v>
          </cell>
          <cell r="B873" t="str">
            <v>体育の日</v>
          </cell>
        </row>
        <row r="874">
          <cell r="A874">
            <v>41946</v>
          </cell>
          <cell r="B874" t="str">
            <v>文化の日</v>
          </cell>
        </row>
        <row r="875">
          <cell r="A875">
            <v>41966</v>
          </cell>
          <cell r="B875" t="str">
            <v>勤労感謝の日</v>
          </cell>
        </row>
        <row r="876">
          <cell r="A876">
            <v>41967</v>
          </cell>
          <cell r="B876" t="str">
            <v>振替休日</v>
          </cell>
        </row>
        <row r="877">
          <cell r="A877">
            <v>41996</v>
          </cell>
          <cell r="B877" t="str">
            <v>天皇誕生日</v>
          </cell>
        </row>
        <row r="878">
          <cell r="A878">
            <v>42005</v>
          </cell>
          <cell r="B878" t="str">
            <v>元日</v>
          </cell>
        </row>
        <row r="879">
          <cell r="A879">
            <v>42016</v>
          </cell>
          <cell r="B879" t="str">
            <v>成人の日</v>
          </cell>
        </row>
        <row r="880">
          <cell r="A880">
            <v>42046</v>
          </cell>
          <cell r="B880" t="str">
            <v>建国記念の日</v>
          </cell>
        </row>
        <row r="881">
          <cell r="A881">
            <v>42084</v>
          </cell>
          <cell r="B881" t="str">
            <v>春分の日</v>
          </cell>
        </row>
        <row r="882">
          <cell r="A882">
            <v>42123</v>
          </cell>
          <cell r="B882" t="str">
            <v>昭和の日</v>
          </cell>
        </row>
        <row r="883">
          <cell r="A883">
            <v>42127</v>
          </cell>
          <cell r="B883" t="str">
            <v>憲法記念日</v>
          </cell>
        </row>
        <row r="884">
          <cell r="A884">
            <v>42128</v>
          </cell>
          <cell r="B884" t="str">
            <v>みどりの日</v>
          </cell>
        </row>
        <row r="885">
          <cell r="A885">
            <v>42129</v>
          </cell>
          <cell r="B885" t="str">
            <v>こどもの日</v>
          </cell>
        </row>
        <row r="886">
          <cell r="A886">
            <v>42130</v>
          </cell>
          <cell r="B886" t="str">
            <v>振替休日</v>
          </cell>
        </row>
        <row r="887">
          <cell r="A887">
            <v>42205</v>
          </cell>
          <cell r="B887" t="str">
            <v>海の日</v>
          </cell>
        </row>
        <row r="888">
          <cell r="A888">
            <v>42268</v>
          </cell>
          <cell r="B888" t="str">
            <v>敬老の日</v>
          </cell>
        </row>
        <row r="889">
          <cell r="A889">
            <v>42269</v>
          </cell>
          <cell r="B889" t="str">
            <v>国民の休日</v>
          </cell>
        </row>
        <row r="890">
          <cell r="A890">
            <v>42270</v>
          </cell>
          <cell r="B890" t="str">
            <v>秋分の日</v>
          </cell>
        </row>
        <row r="891">
          <cell r="A891">
            <v>42289</v>
          </cell>
          <cell r="B891" t="str">
            <v>体育の日</v>
          </cell>
        </row>
        <row r="892">
          <cell r="A892">
            <v>42311</v>
          </cell>
          <cell r="B892" t="str">
            <v>文化の日</v>
          </cell>
        </row>
        <row r="893">
          <cell r="A893">
            <v>42331</v>
          </cell>
          <cell r="B893" t="str">
            <v>勤労感謝の日</v>
          </cell>
        </row>
        <row r="894">
          <cell r="A894">
            <v>42361</v>
          </cell>
          <cell r="B894" t="str">
            <v>天皇誕生日</v>
          </cell>
        </row>
        <row r="895">
          <cell r="A895">
            <v>42370</v>
          </cell>
          <cell r="B895" t="str">
            <v>元日</v>
          </cell>
        </row>
        <row r="896">
          <cell r="A896">
            <v>42380</v>
          </cell>
          <cell r="B896" t="str">
            <v>成人の日</v>
          </cell>
        </row>
        <row r="897">
          <cell r="A897">
            <v>42411</v>
          </cell>
          <cell r="B897" t="str">
            <v>建国記念の日</v>
          </cell>
        </row>
        <row r="898">
          <cell r="A898">
            <v>42449</v>
          </cell>
          <cell r="B898" t="str">
            <v>春分の日</v>
          </cell>
        </row>
        <row r="899">
          <cell r="A899">
            <v>42450</v>
          </cell>
          <cell r="B899" t="str">
            <v>振替休日</v>
          </cell>
        </row>
        <row r="900">
          <cell r="A900">
            <v>42489</v>
          </cell>
          <cell r="B900" t="str">
            <v>昭和の日</v>
          </cell>
        </row>
        <row r="901">
          <cell r="A901">
            <v>42493</v>
          </cell>
          <cell r="B901" t="str">
            <v>憲法記念日</v>
          </cell>
        </row>
        <row r="902">
          <cell r="A902">
            <v>42494</v>
          </cell>
          <cell r="B902" t="str">
            <v>みどりの日</v>
          </cell>
        </row>
        <row r="903">
          <cell r="A903">
            <v>42495</v>
          </cell>
          <cell r="B903" t="str">
            <v>こどもの日</v>
          </cell>
        </row>
        <row r="904">
          <cell r="A904">
            <v>42569</v>
          </cell>
          <cell r="B904" t="str">
            <v>海の日</v>
          </cell>
        </row>
        <row r="905">
          <cell r="A905">
            <v>42593</v>
          </cell>
          <cell r="B905" t="str">
            <v>山の日</v>
          </cell>
        </row>
        <row r="906">
          <cell r="A906">
            <v>42632</v>
          </cell>
          <cell r="B906" t="str">
            <v>敬老の日</v>
          </cell>
        </row>
        <row r="907">
          <cell r="A907">
            <v>42635</v>
          </cell>
          <cell r="B907" t="str">
            <v>秋分の日</v>
          </cell>
        </row>
        <row r="908">
          <cell r="A908">
            <v>42653</v>
          </cell>
          <cell r="B908" t="str">
            <v>体育の日</v>
          </cell>
        </row>
        <row r="909">
          <cell r="A909">
            <v>42677</v>
          </cell>
          <cell r="B909" t="str">
            <v>文化の日</v>
          </cell>
        </row>
        <row r="910">
          <cell r="A910">
            <v>42697</v>
          </cell>
          <cell r="B910" t="str">
            <v>勤労感謝の日</v>
          </cell>
        </row>
        <row r="911">
          <cell r="A911">
            <v>42727</v>
          </cell>
          <cell r="B911" t="str">
            <v>天皇誕生日</v>
          </cell>
        </row>
        <row r="912">
          <cell r="A912">
            <v>42736</v>
          </cell>
          <cell r="B912" t="str">
            <v>元日</v>
          </cell>
        </row>
        <row r="913">
          <cell r="A913">
            <v>42737</v>
          </cell>
          <cell r="B913" t="str">
            <v>振替休日</v>
          </cell>
        </row>
        <row r="914">
          <cell r="A914">
            <v>42744</v>
          </cell>
          <cell r="B914" t="str">
            <v>成人の日</v>
          </cell>
        </row>
        <row r="915">
          <cell r="A915">
            <v>42777</v>
          </cell>
          <cell r="B915" t="str">
            <v>建国記念の日</v>
          </cell>
        </row>
        <row r="916">
          <cell r="A916">
            <v>42814</v>
          </cell>
          <cell r="B916" t="str">
            <v>春分の日</v>
          </cell>
        </row>
        <row r="917">
          <cell r="A917">
            <v>42854</v>
          </cell>
          <cell r="B917" t="str">
            <v>昭和の日</v>
          </cell>
        </row>
        <row r="918">
          <cell r="A918">
            <v>42858</v>
          </cell>
          <cell r="B918" t="str">
            <v>憲法記念日</v>
          </cell>
        </row>
        <row r="919">
          <cell r="A919">
            <v>42859</v>
          </cell>
          <cell r="B919" t="str">
            <v>みどりの日</v>
          </cell>
        </row>
        <row r="920">
          <cell r="A920">
            <v>42860</v>
          </cell>
          <cell r="B920" t="str">
            <v>こどもの日</v>
          </cell>
        </row>
        <row r="921">
          <cell r="A921">
            <v>42933</v>
          </cell>
          <cell r="B921" t="str">
            <v>海の日</v>
          </cell>
        </row>
        <row r="922">
          <cell r="A922">
            <v>42958</v>
          </cell>
          <cell r="B922" t="str">
            <v>山の日</v>
          </cell>
        </row>
        <row r="923">
          <cell r="A923">
            <v>42996</v>
          </cell>
          <cell r="B923" t="str">
            <v>敬老の日</v>
          </cell>
        </row>
        <row r="924">
          <cell r="A924">
            <v>43001</v>
          </cell>
          <cell r="B924" t="str">
            <v>秋分の日</v>
          </cell>
        </row>
        <row r="925">
          <cell r="A925">
            <v>43017</v>
          </cell>
          <cell r="B925" t="str">
            <v>体育の日</v>
          </cell>
        </row>
        <row r="926">
          <cell r="A926">
            <v>43042</v>
          </cell>
          <cell r="B926" t="str">
            <v>文化の日</v>
          </cell>
        </row>
        <row r="927">
          <cell r="A927">
            <v>43062</v>
          </cell>
          <cell r="B927" t="str">
            <v>勤労感謝の日</v>
          </cell>
        </row>
        <row r="928">
          <cell r="A928">
            <v>43092</v>
          </cell>
          <cell r="B928" t="str">
            <v>天皇誕生日</v>
          </cell>
        </row>
        <row r="929">
          <cell r="A929">
            <v>43101</v>
          </cell>
          <cell r="B929" t="str">
            <v>元日</v>
          </cell>
        </row>
        <row r="930">
          <cell r="A930">
            <v>43108</v>
          </cell>
          <cell r="B930" t="str">
            <v>成人の日</v>
          </cell>
        </row>
        <row r="931">
          <cell r="A931">
            <v>43142</v>
          </cell>
          <cell r="B931" t="str">
            <v>建国記念の日</v>
          </cell>
        </row>
        <row r="932">
          <cell r="A932">
            <v>43143</v>
          </cell>
          <cell r="B932" t="str">
            <v>振替休日</v>
          </cell>
        </row>
        <row r="933">
          <cell r="A933">
            <v>43180</v>
          </cell>
          <cell r="B933" t="str">
            <v>春分の日</v>
          </cell>
        </row>
        <row r="934">
          <cell r="A934">
            <v>43219</v>
          </cell>
          <cell r="B934" t="str">
            <v>昭和の日</v>
          </cell>
        </row>
        <row r="935">
          <cell r="A935">
            <v>43220</v>
          </cell>
          <cell r="B935" t="str">
            <v>振替休日</v>
          </cell>
        </row>
        <row r="936">
          <cell r="A936">
            <v>43223</v>
          </cell>
          <cell r="B936" t="str">
            <v>憲法記念日</v>
          </cell>
        </row>
        <row r="937">
          <cell r="A937">
            <v>43224</v>
          </cell>
          <cell r="B937" t="str">
            <v>みどりの日</v>
          </cell>
        </row>
        <row r="938">
          <cell r="A938">
            <v>43225</v>
          </cell>
          <cell r="B938" t="str">
            <v>こどもの日</v>
          </cell>
        </row>
        <row r="939">
          <cell r="A939">
            <v>43297</v>
          </cell>
          <cell r="B939" t="str">
            <v>海の日</v>
          </cell>
        </row>
        <row r="940">
          <cell r="A940">
            <v>43323</v>
          </cell>
          <cell r="B940" t="str">
            <v>山の日</v>
          </cell>
        </row>
        <row r="941">
          <cell r="A941">
            <v>43360</v>
          </cell>
          <cell r="B941" t="str">
            <v>敬老の日</v>
          </cell>
        </row>
        <row r="942">
          <cell r="A942">
            <v>43366</v>
          </cell>
          <cell r="B942" t="str">
            <v>秋分の日</v>
          </cell>
        </row>
        <row r="943">
          <cell r="A943">
            <v>43367</v>
          </cell>
          <cell r="B943" t="str">
            <v>振替休日</v>
          </cell>
        </row>
        <row r="944">
          <cell r="A944">
            <v>43381</v>
          </cell>
          <cell r="B944" t="str">
            <v>体育の日</v>
          </cell>
        </row>
        <row r="945">
          <cell r="A945">
            <v>43407</v>
          </cell>
          <cell r="B945" t="str">
            <v>文化の日</v>
          </cell>
        </row>
        <row r="946">
          <cell r="A946">
            <v>43427</v>
          </cell>
          <cell r="B946" t="str">
            <v>勤労感謝の日</v>
          </cell>
        </row>
        <row r="947">
          <cell r="A947">
            <v>43457</v>
          </cell>
          <cell r="B947" t="str">
            <v>天皇誕生日</v>
          </cell>
        </row>
        <row r="948">
          <cell r="A948">
            <v>43458</v>
          </cell>
          <cell r="B948" t="str">
            <v>振替休日</v>
          </cell>
        </row>
        <row r="949">
          <cell r="A949">
            <v>43466</v>
          </cell>
          <cell r="B949" t="str">
            <v>元日</v>
          </cell>
        </row>
        <row r="950">
          <cell r="A950">
            <v>43479</v>
          </cell>
          <cell r="B950" t="str">
            <v>成人の日</v>
          </cell>
        </row>
        <row r="951">
          <cell r="A951">
            <v>43507</v>
          </cell>
          <cell r="B951" t="str">
            <v>建国記念の日</v>
          </cell>
        </row>
        <row r="952">
          <cell r="A952">
            <v>43545</v>
          </cell>
          <cell r="B952" t="str">
            <v>春分の日</v>
          </cell>
        </row>
        <row r="953">
          <cell r="A953">
            <v>43584</v>
          </cell>
          <cell r="B953" t="str">
            <v>昭和の日</v>
          </cell>
        </row>
        <row r="954">
          <cell r="A954">
            <v>43588</v>
          </cell>
          <cell r="B954" t="str">
            <v>憲法記念日</v>
          </cell>
        </row>
        <row r="955">
          <cell r="A955">
            <v>43589</v>
          </cell>
          <cell r="B955" t="str">
            <v>みどりの日</v>
          </cell>
        </row>
        <row r="956">
          <cell r="A956">
            <v>43590</v>
          </cell>
          <cell r="B956" t="str">
            <v>こどもの日</v>
          </cell>
        </row>
        <row r="957">
          <cell r="A957">
            <v>43591</v>
          </cell>
          <cell r="B957" t="str">
            <v>振替休日</v>
          </cell>
        </row>
        <row r="958">
          <cell r="A958">
            <v>43661</v>
          </cell>
          <cell r="B958" t="str">
            <v>海の日</v>
          </cell>
        </row>
        <row r="959">
          <cell r="A959">
            <v>43688</v>
          </cell>
          <cell r="B959" t="str">
            <v>山の日</v>
          </cell>
        </row>
        <row r="960">
          <cell r="A960">
            <v>43689</v>
          </cell>
          <cell r="B960" t="str">
            <v>振替休日</v>
          </cell>
        </row>
        <row r="961">
          <cell r="A961">
            <v>43724</v>
          </cell>
          <cell r="B961" t="str">
            <v>敬老の日</v>
          </cell>
        </row>
        <row r="962">
          <cell r="A962">
            <v>43731</v>
          </cell>
          <cell r="B962" t="str">
            <v>秋分の日</v>
          </cell>
        </row>
        <row r="963">
          <cell r="A963">
            <v>43752</v>
          </cell>
          <cell r="B963" t="str">
            <v>体育の日</v>
          </cell>
        </row>
        <row r="964">
          <cell r="A964">
            <v>43772</v>
          </cell>
          <cell r="B964" t="str">
            <v>文化の日</v>
          </cell>
        </row>
        <row r="965">
          <cell r="A965">
            <v>43773</v>
          </cell>
          <cell r="B965" t="str">
            <v>振替休日</v>
          </cell>
        </row>
        <row r="966">
          <cell r="A966">
            <v>43792</v>
          </cell>
          <cell r="B966" t="str">
            <v>勤労感謝の日</v>
          </cell>
        </row>
        <row r="967">
          <cell r="A967">
            <v>43822</v>
          </cell>
          <cell r="B967" t="str">
            <v>天皇誕生日</v>
          </cell>
        </row>
        <row r="968">
          <cell r="A968">
            <v>43831</v>
          </cell>
          <cell r="B968" t="str">
            <v>元日</v>
          </cell>
        </row>
        <row r="969">
          <cell r="A969">
            <v>43843</v>
          </cell>
          <cell r="B969" t="str">
            <v>成人の日</v>
          </cell>
        </row>
        <row r="970">
          <cell r="A970">
            <v>43872</v>
          </cell>
          <cell r="B970" t="str">
            <v>建国記念の日</v>
          </cell>
        </row>
        <row r="971">
          <cell r="A971">
            <v>43910</v>
          </cell>
          <cell r="B971" t="str">
            <v>春分の日</v>
          </cell>
        </row>
        <row r="972">
          <cell r="A972">
            <v>43950</v>
          </cell>
          <cell r="B972" t="str">
            <v>昭和の日</v>
          </cell>
        </row>
        <row r="973">
          <cell r="A973">
            <v>43954</v>
          </cell>
          <cell r="B973" t="str">
            <v>憲法記念日</v>
          </cell>
        </row>
        <row r="974">
          <cell r="A974">
            <v>43955</v>
          </cell>
          <cell r="B974" t="str">
            <v>みどりの日</v>
          </cell>
        </row>
        <row r="975">
          <cell r="A975">
            <v>43956</v>
          </cell>
          <cell r="B975" t="str">
            <v>こどもの日</v>
          </cell>
        </row>
        <row r="976">
          <cell r="A976">
            <v>43957</v>
          </cell>
          <cell r="B976" t="str">
            <v>振替休日</v>
          </cell>
        </row>
        <row r="977">
          <cell r="A977">
            <v>44032</v>
          </cell>
          <cell r="B977" t="str">
            <v>海の日</v>
          </cell>
        </row>
        <row r="978">
          <cell r="A978">
            <v>44054</v>
          </cell>
          <cell r="B978" t="str">
            <v>山の日</v>
          </cell>
        </row>
        <row r="979">
          <cell r="A979">
            <v>44095</v>
          </cell>
          <cell r="B979" t="str">
            <v>敬老の日</v>
          </cell>
        </row>
        <row r="980">
          <cell r="A980">
            <v>44096</v>
          </cell>
          <cell r="B980" t="str">
            <v>秋分の日</v>
          </cell>
        </row>
        <row r="981">
          <cell r="A981">
            <v>44116</v>
          </cell>
          <cell r="B981" t="str">
            <v>体育の日</v>
          </cell>
        </row>
        <row r="982">
          <cell r="A982">
            <v>44138</v>
          </cell>
          <cell r="B982" t="str">
            <v>文化の日</v>
          </cell>
        </row>
        <row r="983">
          <cell r="A983">
            <v>44158</v>
          </cell>
          <cell r="B983" t="str">
            <v>勤労感謝の日</v>
          </cell>
        </row>
        <row r="984">
          <cell r="A984">
            <v>44188</v>
          </cell>
          <cell r="B984" t="str">
            <v>天皇誕生日</v>
          </cell>
        </row>
        <row r="985">
          <cell r="A985">
            <v>44197</v>
          </cell>
          <cell r="B985" t="str">
            <v>元日</v>
          </cell>
        </row>
        <row r="986">
          <cell r="A986">
            <v>44207</v>
          </cell>
          <cell r="B986" t="str">
            <v>成人の日</v>
          </cell>
        </row>
        <row r="987">
          <cell r="A987">
            <v>44238</v>
          </cell>
          <cell r="B987" t="str">
            <v>建国記念の日</v>
          </cell>
        </row>
        <row r="988">
          <cell r="A988">
            <v>44275</v>
          </cell>
          <cell r="B988" t="str">
            <v>春分の日</v>
          </cell>
        </row>
        <row r="989">
          <cell r="A989">
            <v>44315</v>
          </cell>
          <cell r="B989" t="str">
            <v>昭和の日</v>
          </cell>
        </row>
        <row r="990">
          <cell r="A990">
            <v>44319</v>
          </cell>
          <cell r="B990" t="str">
            <v>憲法記念日</v>
          </cell>
        </row>
        <row r="991">
          <cell r="A991">
            <v>44320</v>
          </cell>
          <cell r="B991" t="str">
            <v>みどりの日</v>
          </cell>
        </row>
        <row r="992">
          <cell r="A992">
            <v>44321</v>
          </cell>
          <cell r="B992" t="str">
            <v>こどもの日</v>
          </cell>
        </row>
        <row r="993">
          <cell r="A993">
            <v>44396</v>
          </cell>
          <cell r="B993" t="str">
            <v>海の日</v>
          </cell>
        </row>
        <row r="994">
          <cell r="A994">
            <v>44419</v>
          </cell>
          <cell r="B994" t="str">
            <v>山の日</v>
          </cell>
        </row>
        <row r="995">
          <cell r="A995">
            <v>44459</v>
          </cell>
          <cell r="B995" t="str">
            <v>敬老の日</v>
          </cell>
        </row>
        <row r="996">
          <cell r="A996">
            <v>44462</v>
          </cell>
          <cell r="B996" t="str">
            <v>秋分の日</v>
          </cell>
        </row>
        <row r="997">
          <cell r="A997">
            <v>44480</v>
          </cell>
          <cell r="B997" t="str">
            <v>体育の日</v>
          </cell>
        </row>
        <row r="998">
          <cell r="A998">
            <v>44503</v>
          </cell>
          <cell r="B998" t="str">
            <v>文化の日</v>
          </cell>
        </row>
        <row r="999">
          <cell r="A999">
            <v>44523</v>
          </cell>
          <cell r="B999" t="str">
            <v>勤労感謝の日</v>
          </cell>
        </row>
        <row r="1000">
          <cell r="A1000">
            <v>44553</v>
          </cell>
          <cell r="B1000" t="str">
            <v>天皇誕生日</v>
          </cell>
        </row>
        <row r="1001">
          <cell r="A1001">
            <v>44562</v>
          </cell>
          <cell r="B1001" t="str">
            <v>元日</v>
          </cell>
        </row>
        <row r="1002">
          <cell r="A1002">
            <v>44571</v>
          </cell>
          <cell r="B1002" t="str">
            <v>成人の日</v>
          </cell>
        </row>
        <row r="1003">
          <cell r="A1003">
            <v>44603</v>
          </cell>
          <cell r="B1003" t="str">
            <v>建国記念の日</v>
          </cell>
        </row>
        <row r="1004">
          <cell r="A1004">
            <v>44641</v>
          </cell>
          <cell r="B1004" t="str">
            <v>春分の日</v>
          </cell>
        </row>
        <row r="1005">
          <cell r="A1005">
            <v>44680</v>
          </cell>
          <cell r="B1005" t="str">
            <v>昭和の日</v>
          </cell>
        </row>
        <row r="1006">
          <cell r="A1006">
            <v>44684</v>
          </cell>
          <cell r="B1006" t="str">
            <v>憲法記念日</v>
          </cell>
        </row>
        <row r="1007">
          <cell r="A1007">
            <v>44685</v>
          </cell>
          <cell r="B1007" t="str">
            <v>みどりの日</v>
          </cell>
        </row>
        <row r="1008">
          <cell r="A1008">
            <v>44686</v>
          </cell>
          <cell r="B1008" t="str">
            <v>こどもの日</v>
          </cell>
        </row>
        <row r="1009">
          <cell r="A1009">
            <v>44760</v>
          </cell>
          <cell r="B1009" t="str">
            <v>海の日</v>
          </cell>
        </row>
        <row r="1010">
          <cell r="A1010">
            <v>44784</v>
          </cell>
          <cell r="B1010" t="str">
            <v>山の日</v>
          </cell>
        </row>
        <row r="1011">
          <cell r="A1011">
            <v>44823</v>
          </cell>
          <cell r="B1011" t="str">
            <v>敬老の日</v>
          </cell>
        </row>
        <row r="1012">
          <cell r="A1012">
            <v>44827</v>
          </cell>
          <cell r="B1012" t="str">
            <v>秋分の日</v>
          </cell>
        </row>
        <row r="1013">
          <cell r="A1013">
            <v>44844</v>
          </cell>
          <cell r="B1013" t="str">
            <v>体育の日</v>
          </cell>
        </row>
        <row r="1014">
          <cell r="A1014">
            <v>44868</v>
          </cell>
          <cell r="B1014" t="str">
            <v>文化の日</v>
          </cell>
        </row>
        <row r="1015">
          <cell r="A1015">
            <v>44888</v>
          </cell>
          <cell r="B1015" t="str">
            <v>勤労感謝の日</v>
          </cell>
        </row>
        <row r="1016">
          <cell r="A1016">
            <v>44918</v>
          </cell>
          <cell r="B1016" t="str">
            <v>天皇誕生日</v>
          </cell>
        </row>
        <row r="1017">
          <cell r="A1017">
            <v>44927</v>
          </cell>
          <cell r="B1017" t="str">
            <v>元日</v>
          </cell>
        </row>
        <row r="1018">
          <cell r="A1018">
            <v>44928</v>
          </cell>
          <cell r="B1018" t="str">
            <v>振替休日</v>
          </cell>
        </row>
        <row r="1019">
          <cell r="A1019">
            <v>44935</v>
          </cell>
          <cell r="B1019" t="str">
            <v>成人の日</v>
          </cell>
        </row>
        <row r="1020">
          <cell r="A1020">
            <v>44968</v>
          </cell>
          <cell r="B1020" t="str">
            <v>建国記念の日</v>
          </cell>
        </row>
        <row r="1021">
          <cell r="A1021">
            <v>45006</v>
          </cell>
          <cell r="B1021" t="str">
            <v>春分の日</v>
          </cell>
        </row>
        <row r="1022">
          <cell r="A1022">
            <v>45045</v>
          </cell>
          <cell r="B1022" t="str">
            <v>昭和の日</v>
          </cell>
        </row>
        <row r="1023">
          <cell r="A1023">
            <v>45049</v>
          </cell>
          <cell r="B1023" t="str">
            <v>憲法記念日</v>
          </cell>
        </row>
        <row r="1024">
          <cell r="A1024">
            <v>45050</v>
          </cell>
          <cell r="B1024" t="str">
            <v>みどりの日</v>
          </cell>
        </row>
        <row r="1025">
          <cell r="A1025">
            <v>45051</v>
          </cell>
          <cell r="B1025" t="str">
            <v>こどもの日</v>
          </cell>
        </row>
        <row r="1026">
          <cell r="A1026">
            <v>45124</v>
          </cell>
          <cell r="B1026" t="str">
            <v>海の日</v>
          </cell>
        </row>
        <row r="1027">
          <cell r="A1027">
            <v>45149</v>
          </cell>
          <cell r="B1027" t="str">
            <v>山の日</v>
          </cell>
        </row>
        <row r="1028">
          <cell r="A1028">
            <v>45187</v>
          </cell>
          <cell r="B1028" t="str">
            <v>敬老の日</v>
          </cell>
        </row>
        <row r="1029">
          <cell r="A1029">
            <v>45192</v>
          </cell>
          <cell r="B1029" t="str">
            <v>秋分の日</v>
          </cell>
        </row>
        <row r="1030">
          <cell r="A1030">
            <v>45208</v>
          </cell>
          <cell r="B1030" t="str">
            <v>体育の日</v>
          </cell>
        </row>
        <row r="1031">
          <cell r="A1031">
            <v>45233</v>
          </cell>
          <cell r="B1031" t="str">
            <v>文化の日</v>
          </cell>
        </row>
        <row r="1032">
          <cell r="A1032">
            <v>45253</v>
          </cell>
          <cell r="B1032" t="str">
            <v>勤労感謝の日</v>
          </cell>
        </row>
        <row r="1033">
          <cell r="A1033">
            <v>45283</v>
          </cell>
          <cell r="B1033" t="str">
            <v>天皇誕生日</v>
          </cell>
        </row>
        <row r="1034">
          <cell r="A1034">
            <v>45292</v>
          </cell>
          <cell r="B1034" t="str">
            <v>元日</v>
          </cell>
        </row>
        <row r="1035">
          <cell r="A1035">
            <v>45299</v>
          </cell>
          <cell r="B1035" t="str">
            <v>成人の日</v>
          </cell>
        </row>
        <row r="1036">
          <cell r="A1036">
            <v>45333</v>
          </cell>
          <cell r="B1036" t="str">
            <v>建国記念の日</v>
          </cell>
        </row>
        <row r="1037">
          <cell r="A1037">
            <v>45334</v>
          </cell>
          <cell r="B1037" t="str">
            <v>振替休日</v>
          </cell>
        </row>
        <row r="1038">
          <cell r="A1038">
            <v>45371</v>
          </cell>
          <cell r="B1038" t="str">
            <v>春分の日</v>
          </cell>
        </row>
        <row r="1039">
          <cell r="A1039">
            <v>45411</v>
          </cell>
          <cell r="B1039" t="str">
            <v>昭和の日</v>
          </cell>
        </row>
        <row r="1040">
          <cell r="A1040">
            <v>45415</v>
          </cell>
          <cell r="B1040" t="str">
            <v>憲法記念日</v>
          </cell>
        </row>
        <row r="1041">
          <cell r="A1041">
            <v>45416</v>
          </cell>
          <cell r="B1041" t="str">
            <v>みどりの日</v>
          </cell>
        </row>
        <row r="1042">
          <cell r="A1042">
            <v>45417</v>
          </cell>
          <cell r="B1042" t="str">
            <v>こどもの日</v>
          </cell>
        </row>
        <row r="1043">
          <cell r="A1043">
            <v>45418</v>
          </cell>
          <cell r="B1043" t="str">
            <v>振替休日</v>
          </cell>
        </row>
        <row r="1044">
          <cell r="A1044">
            <v>45488</v>
          </cell>
          <cell r="B1044" t="str">
            <v>海の日</v>
          </cell>
        </row>
        <row r="1045">
          <cell r="A1045">
            <v>45515</v>
          </cell>
          <cell r="B1045" t="str">
            <v>山の日</v>
          </cell>
        </row>
        <row r="1046">
          <cell r="A1046">
            <v>45516</v>
          </cell>
          <cell r="B1046" t="str">
            <v>振替休日</v>
          </cell>
        </row>
        <row r="1047">
          <cell r="A1047">
            <v>45551</v>
          </cell>
          <cell r="B1047" t="str">
            <v>敬老の日</v>
          </cell>
        </row>
        <row r="1048">
          <cell r="A1048">
            <v>45557</v>
          </cell>
          <cell r="B1048" t="str">
            <v>秋分の日</v>
          </cell>
        </row>
        <row r="1049">
          <cell r="A1049">
            <v>45558</v>
          </cell>
          <cell r="B1049" t="str">
            <v>振替休日</v>
          </cell>
        </row>
        <row r="1050">
          <cell r="A1050">
            <v>45579</v>
          </cell>
          <cell r="B1050" t="str">
            <v>体育の日</v>
          </cell>
        </row>
        <row r="1051">
          <cell r="A1051">
            <v>45599</v>
          </cell>
          <cell r="B1051" t="str">
            <v>文化の日</v>
          </cell>
        </row>
        <row r="1052">
          <cell r="A1052">
            <v>45600</v>
          </cell>
          <cell r="B1052" t="str">
            <v>振替休日</v>
          </cell>
        </row>
        <row r="1053">
          <cell r="A1053">
            <v>45619</v>
          </cell>
          <cell r="B1053" t="str">
            <v>勤労感謝の日</v>
          </cell>
        </row>
        <row r="1054">
          <cell r="A1054">
            <v>45649</v>
          </cell>
          <cell r="B1054" t="str">
            <v>天皇誕生日</v>
          </cell>
        </row>
        <row r="1055">
          <cell r="A1055">
            <v>45658</v>
          </cell>
          <cell r="B1055" t="str">
            <v>元日</v>
          </cell>
        </row>
        <row r="1056">
          <cell r="A1056">
            <v>45670</v>
          </cell>
          <cell r="B1056" t="str">
            <v>成人の日</v>
          </cell>
        </row>
        <row r="1057">
          <cell r="A1057">
            <v>45699</v>
          </cell>
          <cell r="B1057" t="str">
            <v>建国記念の日</v>
          </cell>
        </row>
        <row r="1058">
          <cell r="A1058">
            <v>45736</v>
          </cell>
          <cell r="B1058" t="str">
            <v>春分の日</v>
          </cell>
        </row>
        <row r="1059">
          <cell r="A1059">
            <v>45776</v>
          </cell>
          <cell r="B1059" t="str">
            <v>昭和の日</v>
          </cell>
        </row>
        <row r="1060">
          <cell r="A1060">
            <v>45780</v>
          </cell>
          <cell r="B1060" t="str">
            <v>憲法記念日</v>
          </cell>
        </row>
        <row r="1061">
          <cell r="A1061">
            <v>45781</v>
          </cell>
          <cell r="B1061" t="str">
            <v>みどりの日</v>
          </cell>
        </row>
        <row r="1062">
          <cell r="A1062">
            <v>45782</v>
          </cell>
          <cell r="B1062" t="str">
            <v>こどもの日</v>
          </cell>
        </row>
        <row r="1063">
          <cell r="A1063">
            <v>45783</v>
          </cell>
          <cell r="B1063" t="str">
            <v>振替休日</v>
          </cell>
        </row>
        <row r="1064">
          <cell r="A1064">
            <v>45859</v>
          </cell>
          <cell r="B1064" t="str">
            <v>海の日</v>
          </cell>
        </row>
        <row r="1065">
          <cell r="A1065">
            <v>45880</v>
          </cell>
          <cell r="B1065" t="str">
            <v>山の日</v>
          </cell>
        </row>
        <row r="1066">
          <cell r="A1066">
            <v>45915</v>
          </cell>
          <cell r="B1066" t="str">
            <v>敬老の日</v>
          </cell>
        </row>
        <row r="1067">
          <cell r="A1067">
            <v>45923</v>
          </cell>
          <cell r="B1067" t="str">
            <v>秋分の日</v>
          </cell>
        </row>
        <row r="1068">
          <cell r="A1068">
            <v>45943</v>
          </cell>
          <cell r="B1068" t="str">
            <v>体育の日</v>
          </cell>
        </row>
        <row r="1069">
          <cell r="A1069">
            <v>45964</v>
          </cell>
          <cell r="B1069" t="str">
            <v>文化の日</v>
          </cell>
        </row>
        <row r="1070">
          <cell r="A1070">
            <v>45984</v>
          </cell>
          <cell r="B1070" t="str">
            <v>勤労感謝の日</v>
          </cell>
        </row>
        <row r="1071">
          <cell r="A1071">
            <v>45985</v>
          </cell>
          <cell r="B1071" t="str">
            <v>振替休日</v>
          </cell>
        </row>
        <row r="1072">
          <cell r="A1072">
            <v>46014</v>
          </cell>
          <cell r="B1072" t="str">
            <v>天皇誕生日</v>
          </cell>
        </row>
        <row r="1073">
          <cell r="A1073">
            <v>46023</v>
          </cell>
          <cell r="B1073" t="str">
            <v>元日</v>
          </cell>
        </row>
        <row r="1074">
          <cell r="A1074">
            <v>46034</v>
          </cell>
          <cell r="B1074" t="str">
            <v>成人の日</v>
          </cell>
        </row>
        <row r="1075">
          <cell r="A1075">
            <v>46064</v>
          </cell>
          <cell r="B1075" t="str">
            <v>建国記念の日</v>
          </cell>
        </row>
        <row r="1076">
          <cell r="A1076">
            <v>46101</v>
          </cell>
          <cell r="B1076" t="str">
            <v>春分の日</v>
          </cell>
        </row>
        <row r="1077">
          <cell r="A1077">
            <v>46141</v>
          </cell>
          <cell r="B1077" t="str">
            <v>昭和の日</v>
          </cell>
        </row>
        <row r="1078">
          <cell r="A1078">
            <v>46145</v>
          </cell>
          <cell r="B1078" t="str">
            <v>憲法記念日</v>
          </cell>
        </row>
        <row r="1079">
          <cell r="A1079">
            <v>46146</v>
          </cell>
          <cell r="B1079" t="str">
            <v>みどりの日</v>
          </cell>
        </row>
        <row r="1080">
          <cell r="A1080">
            <v>46147</v>
          </cell>
          <cell r="B1080" t="str">
            <v>こどもの日</v>
          </cell>
        </row>
        <row r="1081">
          <cell r="A1081">
            <v>46148</v>
          </cell>
          <cell r="B1081" t="str">
            <v>振替休日</v>
          </cell>
        </row>
        <row r="1082">
          <cell r="A1082">
            <v>46223</v>
          </cell>
          <cell r="B1082" t="str">
            <v>海の日</v>
          </cell>
        </row>
        <row r="1083">
          <cell r="A1083">
            <v>46245</v>
          </cell>
          <cell r="B1083" t="str">
            <v>山の日</v>
          </cell>
        </row>
        <row r="1084">
          <cell r="A1084">
            <v>46286</v>
          </cell>
          <cell r="B1084" t="str">
            <v>敬老の日</v>
          </cell>
        </row>
        <row r="1085">
          <cell r="A1085">
            <v>46287</v>
          </cell>
          <cell r="B1085" t="str">
            <v>国民の休日</v>
          </cell>
        </row>
        <row r="1086">
          <cell r="A1086">
            <v>46288</v>
          </cell>
          <cell r="B1086" t="str">
            <v>秋分の日</v>
          </cell>
        </row>
        <row r="1087">
          <cell r="A1087">
            <v>46307</v>
          </cell>
          <cell r="B1087" t="str">
            <v>体育の日</v>
          </cell>
        </row>
        <row r="1088">
          <cell r="A1088">
            <v>46329</v>
          </cell>
          <cell r="B1088" t="str">
            <v>文化の日</v>
          </cell>
        </row>
        <row r="1089">
          <cell r="A1089">
            <v>46349</v>
          </cell>
          <cell r="B1089" t="str">
            <v>勤労感謝の日</v>
          </cell>
        </row>
        <row r="1090">
          <cell r="A1090">
            <v>46379</v>
          </cell>
          <cell r="B1090" t="str">
            <v>天皇誕生日</v>
          </cell>
        </row>
        <row r="1091">
          <cell r="A1091">
            <v>46388</v>
          </cell>
          <cell r="B1091" t="str">
            <v>元日</v>
          </cell>
        </row>
        <row r="1092">
          <cell r="A1092">
            <v>46398</v>
          </cell>
          <cell r="B1092" t="str">
            <v>成人の日</v>
          </cell>
        </row>
        <row r="1093">
          <cell r="A1093">
            <v>46429</v>
          </cell>
          <cell r="B1093" t="str">
            <v>建国記念の日</v>
          </cell>
        </row>
        <row r="1094">
          <cell r="A1094">
            <v>46467</v>
          </cell>
          <cell r="B1094" t="str">
            <v>春分の日</v>
          </cell>
        </row>
        <row r="1095">
          <cell r="A1095">
            <v>46468</v>
          </cell>
          <cell r="B1095" t="str">
            <v>振替休日</v>
          </cell>
        </row>
        <row r="1096">
          <cell r="A1096">
            <v>46506</v>
          </cell>
          <cell r="B1096" t="str">
            <v>昭和の日</v>
          </cell>
        </row>
        <row r="1097">
          <cell r="A1097">
            <v>46510</v>
          </cell>
          <cell r="B1097" t="str">
            <v>憲法記念日</v>
          </cell>
        </row>
        <row r="1098">
          <cell r="A1098">
            <v>46511</v>
          </cell>
          <cell r="B1098" t="str">
            <v>みどりの日</v>
          </cell>
        </row>
        <row r="1099">
          <cell r="A1099">
            <v>46512</v>
          </cell>
          <cell r="B1099" t="str">
            <v>こどもの日</v>
          </cell>
        </row>
        <row r="1100">
          <cell r="A1100">
            <v>46587</v>
          </cell>
          <cell r="B1100" t="str">
            <v>海の日</v>
          </cell>
        </row>
        <row r="1101">
          <cell r="A1101">
            <v>46610</v>
          </cell>
          <cell r="B1101" t="str">
            <v>山の日</v>
          </cell>
        </row>
        <row r="1102">
          <cell r="A1102">
            <v>46650</v>
          </cell>
          <cell r="B1102" t="str">
            <v>敬老の日</v>
          </cell>
        </row>
        <row r="1103">
          <cell r="A1103">
            <v>46653</v>
          </cell>
          <cell r="B1103" t="str">
            <v>秋分の日</v>
          </cell>
        </row>
        <row r="1104">
          <cell r="A1104">
            <v>46671</v>
          </cell>
          <cell r="B1104" t="str">
            <v>体育の日</v>
          </cell>
        </row>
        <row r="1105">
          <cell r="A1105">
            <v>46694</v>
          </cell>
          <cell r="B1105" t="str">
            <v>文化の日</v>
          </cell>
        </row>
        <row r="1106">
          <cell r="A1106">
            <v>46714</v>
          </cell>
          <cell r="B1106" t="str">
            <v>勤労感謝の日</v>
          </cell>
        </row>
        <row r="1107">
          <cell r="A1107">
            <v>46744</v>
          </cell>
          <cell r="B1107" t="str">
            <v>天皇誕生日</v>
          </cell>
        </row>
        <row r="1108">
          <cell r="A1108">
            <v>46753</v>
          </cell>
          <cell r="B1108" t="str">
            <v>元日</v>
          </cell>
        </row>
        <row r="1109">
          <cell r="A1109">
            <v>46762</v>
          </cell>
          <cell r="B1109" t="str">
            <v>成人の日</v>
          </cell>
        </row>
        <row r="1110">
          <cell r="A1110">
            <v>46794</v>
          </cell>
          <cell r="B1110" t="str">
            <v>建国記念の日</v>
          </cell>
        </row>
        <row r="1111">
          <cell r="A1111">
            <v>46832</v>
          </cell>
          <cell r="B1111" t="str">
            <v>春分の日</v>
          </cell>
        </row>
        <row r="1112">
          <cell r="A1112">
            <v>46872</v>
          </cell>
          <cell r="B1112" t="str">
            <v>昭和の日</v>
          </cell>
        </row>
        <row r="1113">
          <cell r="A1113">
            <v>46876</v>
          </cell>
          <cell r="B1113" t="str">
            <v>憲法記念日</v>
          </cell>
        </row>
        <row r="1114">
          <cell r="A1114">
            <v>46877</v>
          </cell>
          <cell r="B1114" t="str">
            <v>みどりの日</v>
          </cell>
        </row>
        <row r="1115">
          <cell r="A1115">
            <v>46878</v>
          </cell>
          <cell r="B1115" t="str">
            <v>こどもの日</v>
          </cell>
        </row>
        <row r="1116">
          <cell r="A1116">
            <v>46951</v>
          </cell>
          <cell r="B1116" t="str">
            <v>海の日</v>
          </cell>
        </row>
        <row r="1117">
          <cell r="A1117">
            <v>46976</v>
          </cell>
          <cell r="B1117" t="str">
            <v>山の日</v>
          </cell>
        </row>
        <row r="1118">
          <cell r="A1118">
            <v>47014</v>
          </cell>
          <cell r="B1118" t="str">
            <v>敬老の日</v>
          </cell>
        </row>
        <row r="1119">
          <cell r="A1119">
            <v>47018</v>
          </cell>
          <cell r="B1119" t="str">
            <v>秋分の日</v>
          </cell>
        </row>
        <row r="1120">
          <cell r="A1120">
            <v>47035</v>
          </cell>
          <cell r="B1120" t="str">
            <v>体育の日</v>
          </cell>
        </row>
        <row r="1121">
          <cell r="A1121">
            <v>47060</v>
          </cell>
          <cell r="B1121" t="str">
            <v>文化の日</v>
          </cell>
        </row>
        <row r="1122">
          <cell r="A1122">
            <v>47080</v>
          </cell>
          <cell r="B1122" t="str">
            <v>勤労感謝の日</v>
          </cell>
        </row>
        <row r="1123">
          <cell r="A1123">
            <v>47110</v>
          </cell>
          <cell r="B1123" t="str">
            <v>天皇誕生日</v>
          </cell>
        </row>
        <row r="1124">
          <cell r="A1124">
            <v>47119</v>
          </cell>
          <cell r="B1124" t="str">
            <v>元日</v>
          </cell>
        </row>
        <row r="1125">
          <cell r="A1125">
            <v>47126</v>
          </cell>
          <cell r="B1125" t="str">
            <v>成人の日</v>
          </cell>
        </row>
        <row r="1126">
          <cell r="A1126">
            <v>47160</v>
          </cell>
          <cell r="B1126" t="str">
            <v>建国記念の日</v>
          </cell>
        </row>
        <row r="1127">
          <cell r="A1127">
            <v>47161</v>
          </cell>
          <cell r="B1127" t="str">
            <v>振替休日</v>
          </cell>
        </row>
        <row r="1128">
          <cell r="A1128">
            <v>47197</v>
          </cell>
          <cell r="B1128" t="str">
            <v>春分の日</v>
          </cell>
        </row>
        <row r="1129">
          <cell r="A1129">
            <v>47237</v>
          </cell>
          <cell r="B1129" t="str">
            <v>昭和の日</v>
          </cell>
        </row>
        <row r="1130">
          <cell r="A1130">
            <v>47238</v>
          </cell>
          <cell r="B1130" t="str">
            <v>振替休日</v>
          </cell>
        </row>
        <row r="1131">
          <cell r="A1131">
            <v>47241</v>
          </cell>
          <cell r="B1131" t="str">
            <v>憲法記念日</v>
          </cell>
        </row>
        <row r="1132">
          <cell r="A1132">
            <v>47242</v>
          </cell>
          <cell r="B1132" t="str">
            <v>みどりの日</v>
          </cell>
        </row>
        <row r="1133">
          <cell r="A1133">
            <v>47243</v>
          </cell>
          <cell r="B1133" t="str">
            <v>こどもの日</v>
          </cell>
        </row>
        <row r="1134">
          <cell r="A1134">
            <v>47315</v>
          </cell>
          <cell r="B1134" t="str">
            <v>海の日</v>
          </cell>
        </row>
        <row r="1135">
          <cell r="A1135">
            <v>47341</v>
          </cell>
          <cell r="B1135" t="str">
            <v>山の日</v>
          </cell>
        </row>
        <row r="1136">
          <cell r="A1136">
            <v>47378</v>
          </cell>
          <cell r="B1136" t="str">
            <v>敬老の日</v>
          </cell>
        </row>
        <row r="1137">
          <cell r="A1137">
            <v>47384</v>
          </cell>
          <cell r="B1137" t="str">
            <v>秋分の日</v>
          </cell>
        </row>
        <row r="1138">
          <cell r="A1138">
            <v>47385</v>
          </cell>
          <cell r="B1138" t="str">
            <v>振替休日</v>
          </cell>
        </row>
        <row r="1139">
          <cell r="A1139">
            <v>47399</v>
          </cell>
          <cell r="B1139" t="str">
            <v>体育の日</v>
          </cell>
        </row>
        <row r="1140">
          <cell r="A1140">
            <v>47425</v>
          </cell>
          <cell r="B1140" t="str">
            <v>文化の日</v>
          </cell>
        </row>
        <row r="1141">
          <cell r="A1141">
            <v>47445</v>
          </cell>
          <cell r="B1141" t="str">
            <v>勤労感謝の日</v>
          </cell>
        </row>
        <row r="1142">
          <cell r="A1142">
            <v>47475</v>
          </cell>
          <cell r="B1142" t="str">
            <v>天皇誕生日</v>
          </cell>
        </row>
        <row r="1143">
          <cell r="A1143">
            <v>47476</v>
          </cell>
          <cell r="B1143" t="str">
            <v>振替休日</v>
          </cell>
        </row>
        <row r="1144">
          <cell r="A1144">
            <v>47484</v>
          </cell>
          <cell r="B1144" t="str">
            <v>元日</v>
          </cell>
        </row>
        <row r="1145">
          <cell r="A1145">
            <v>47497</v>
          </cell>
          <cell r="B1145" t="str">
            <v>成人の日</v>
          </cell>
        </row>
        <row r="1146">
          <cell r="A1146">
            <v>47525</v>
          </cell>
          <cell r="B1146" t="str">
            <v>建国記念の日</v>
          </cell>
        </row>
        <row r="1147">
          <cell r="A1147">
            <v>47562</v>
          </cell>
          <cell r="B1147" t="str">
            <v>春分の日</v>
          </cell>
        </row>
        <row r="1148">
          <cell r="A1148">
            <v>47602</v>
          </cell>
          <cell r="B1148" t="str">
            <v>昭和の日</v>
          </cell>
        </row>
        <row r="1149">
          <cell r="A1149">
            <v>47606</v>
          </cell>
          <cell r="B1149" t="str">
            <v>憲法記念日</v>
          </cell>
        </row>
        <row r="1150">
          <cell r="A1150">
            <v>47607</v>
          </cell>
          <cell r="B1150" t="str">
            <v>みどりの日</v>
          </cell>
        </row>
        <row r="1151">
          <cell r="A1151">
            <v>47608</v>
          </cell>
          <cell r="B1151" t="str">
            <v>こどもの日</v>
          </cell>
        </row>
        <row r="1152">
          <cell r="A1152">
            <v>47609</v>
          </cell>
          <cell r="B1152" t="str">
            <v>振替休日</v>
          </cell>
        </row>
        <row r="1153">
          <cell r="A1153">
            <v>47679</v>
          </cell>
          <cell r="B1153" t="str">
            <v>海の日</v>
          </cell>
        </row>
        <row r="1154">
          <cell r="A1154">
            <v>47706</v>
          </cell>
          <cell r="B1154" t="str">
            <v>山の日</v>
          </cell>
        </row>
        <row r="1155">
          <cell r="A1155">
            <v>47707</v>
          </cell>
          <cell r="B1155" t="str">
            <v>振替休日</v>
          </cell>
        </row>
        <row r="1156">
          <cell r="A1156">
            <v>47742</v>
          </cell>
          <cell r="B1156" t="str">
            <v>敬老の日</v>
          </cell>
        </row>
        <row r="1157">
          <cell r="A1157">
            <v>47749</v>
          </cell>
          <cell r="B1157" t="str">
            <v>秋分の日</v>
          </cell>
        </row>
        <row r="1158">
          <cell r="A1158">
            <v>47770</v>
          </cell>
          <cell r="B1158" t="str">
            <v>体育の日</v>
          </cell>
        </row>
        <row r="1159">
          <cell r="A1159">
            <v>47790</v>
          </cell>
          <cell r="B1159" t="str">
            <v>文化の日</v>
          </cell>
        </row>
        <row r="1160">
          <cell r="A1160">
            <v>47791</v>
          </cell>
          <cell r="B1160" t="str">
            <v>振替休日</v>
          </cell>
        </row>
        <row r="1161">
          <cell r="A1161">
            <v>47810</v>
          </cell>
          <cell r="B1161" t="str">
            <v>勤労感謝の日</v>
          </cell>
        </row>
        <row r="1162">
          <cell r="A1162">
            <v>47840</v>
          </cell>
          <cell r="B1162" t="str">
            <v>天皇誕生日</v>
          </cell>
        </row>
        <row r="1163">
          <cell r="A1163">
            <v>47849</v>
          </cell>
          <cell r="B1163" t="str">
            <v>元日</v>
          </cell>
        </row>
        <row r="1164">
          <cell r="A1164">
            <v>47861</v>
          </cell>
          <cell r="B1164" t="str">
            <v>成人の日</v>
          </cell>
        </row>
        <row r="1165">
          <cell r="A1165">
            <v>47890</v>
          </cell>
          <cell r="B1165" t="str">
            <v>建国記念の日</v>
          </cell>
        </row>
        <row r="1166">
          <cell r="A1166">
            <v>47928</v>
          </cell>
          <cell r="B1166" t="str">
            <v>春分の日</v>
          </cell>
        </row>
        <row r="1167">
          <cell r="A1167">
            <v>47967</v>
          </cell>
          <cell r="B1167" t="str">
            <v>昭和の日</v>
          </cell>
        </row>
        <row r="1168">
          <cell r="A1168">
            <v>47971</v>
          </cell>
          <cell r="B1168" t="str">
            <v>憲法記念日</v>
          </cell>
        </row>
        <row r="1169">
          <cell r="A1169">
            <v>47972</v>
          </cell>
          <cell r="B1169" t="str">
            <v>みどりの日</v>
          </cell>
        </row>
        <row r="1170">
          <cell r="A1170">
            <v>47973</v>
          </cell>
          <cell r="B1170" t="str">
            <v>こどもの日</v>
          </cell>
        </row>
        <row r="1171">
          <cell r="A1171">
            <v>47974</v>
          </cell>
          <cell r="B1171" t="str">
            <v>振替休日</v>
          </cell>
        </row>
        <row r="1172">
          <cell r="A1172">
            <v>48050</v>
          </cell>
          <cell r="B1172" t="str">
            <v>海の日</v>
          </cell>
        </row>
        <row r="1173">
          <cell r="A1173">
            <v>48071</v>
          </cell>
          <cell r="B1173" t="str">
            <v>山の日</v>
          </cell>
        </row>
        <row r="1174">
          <cell r="A1174">
            <v>48106</v>
          </cell>
          <cell r="B1174" t="str">
            <v>敬老の日</v>
          </cell>
        </row>
        <row r="1175">
          <cell r="A1175">
            <v>48114</v>
          </cell>
          <cell r="B1175" t="str">
            <v>秋分の日</v>
          </cell>
        </row>
        <row r="1176">
          <cell r="A1176">
            <v>48134</v>
          </cell>
          <cell r="B1176" t="str">
            <v>体育の日</v>
          </cell>
        </row>
        <row r="1177">
          <cell r="A1177">
            <v>48155</v>
          </cell>
          <cell r="B1177" t="str">
            <v>文化の日</v>
          </cell>
        </row>
        <row r="1178">
          <cell r="A1178">
            <v>48175</v>
          </cell>
          <cell r="B1178" t="str">
            <v>勤労感謝の日</v>
          </cell>
        </row>
        <row r="1179">
          <cell r="A1179">
            <v>48176</v>
          </cell>
          <cell r="B1179" t="str">
            <v>振替休日</v>
          </cell>
        </row>
        <row r="1180">
          <cell r="A1180">
            <v>48205</v>
          </cell>
          <cell r="B1180" t="str">
            <v>天皇誕生日</v>
          </cell>
        </row>
        <row r="1181">
          <cell r="A1181">
            <v>48214</v>
          </cell>
          <cell r="B1181" t="str">
            <v>元日</v>
          </cell>
        </row>
        <row r="1182">
          <cell r="A1182">
            <v>48225</v>
          </cell>
          <cell r="B1182" t="str">
            <v>成人の日</v>
          </cell>
        </row>
        <row r="1183">
          <cell r="A1183">
            <v>48255</v>
          </cell>
          <cell r="B1183" t="str">
            <v>建国記念の日</v>
          </cell>
        </row>
        <row r="1184">
          <cell r="A1184">
            <v>48293</v>
          </cell>
          <cell r="B1184" t="str">
            <v>春分の日</v>
          </cell>
        </row>
        <row r="1185">
          <cell r="A1185">
            <v>48333</v>
          </cell>
          <cell r="B1185" t="str">
            <v>昭和の日</v>
          </cell>
        </row>
        <row r="1186">
          <cell r="A1186">
            <v>48337</v>
          </cell>
          <cell r="B1186" t="str">
            <v>憲法記念日</v>
          </cell>
        </row>
        <row r="1187">
          <cell r="A1187">
            <v>48338</v>
          </cell>
          <cell r="B1187" t="str">
            <v>みどりの日</v>
          </cell>
        </row>
        <row r="1188">
          <cell r="A1188">
            <v>48339</v>
          </cell>
          <cell r="B1188" t="str">
            <v>こどもの日</v>
          </cell>
        </row>
        <row r="1189">
          <cell r="A1189">
            <v>48414</v>
          </cell>
          <cell r="B1189" t="str">
            <v>海の日</v>
          </cell>
        </row>
        <row r="1190">
          <cell r="A1190">
            <v>48437</v>
          </cell>
          <cell r="B1190" t="str">
            <v>山の日</v>
          </cell>
        </row>
        <row r="1191">
          <cell r="A1191">
            <v>48477</v>
          </cell>
          <cell r="B1191" t="str">
            <v>敬老の日</v>
          </cell>
        </row>
        <row r="1192">
          <cell r="A1192">
            <v>48478</v>
          </cell>
          <cell r="B1192" t="str">
            <v>国民の休日</v>
          </cell>
        </row>
        <row r="1193">
          <cell r="A1193">
            <v>48479</v>
          </cell>
          <cell r="B1193" t="str">
            <v>秋分の日</v>
          </cell>
        </row>
        <row r="1194">
          <cell r="A1194">
            <v>48498</v>
          </cell>
          <cell r="B1194" t="str">
            <v>体育の日</v>
          </cell>
        </row>
        <row r="1195">
          <cell r="A1195">
            <v>48521</v>
          </cell>
          <cell r="B1195" t="str">
            <v>文化の日</v>
          </cell>
        </row>
        <row r="1196">
          <cell r="A1196">
            <v>48541</v>
          </cell>
          <cell r="B1196" t="str">
            <v>勤労感謝の日</v>
          </cell>
        </row>
        <row r="1197">
          <cell r="A1197">
            <v>48571</v>
          </cell>
          <cell r="B1197" t="str">
            <v>天皇誕生日</v>
          </cell>
        </row>
        <row r="1198">
          <cell r="A1198">
            <v>48580</v>
          </cell>
          <cell r="B1198" t="str">
            <v>元日</v>
          </cell>
        </row>
        <row r="1199">
          <cell r="A1199">
            <v>48589</v>
          </cell>
          <cell r="B1199" t="str">
            <v>成人の日</v>
          </cell>
        </row>
        <row r="1200">
          <cell r="A1200">
            <v>48621</v>
          </cell>
          <cell r="B1200" t="str">
            <v>建国記念の日</v>
          </cell>
        </row>
        <row r="1201">
          <cell r="A1201">
            <v>48658</v>
          </cell>
          <cell r="B1201" t="str">
            <v>春分の日</v>
          </cell>
        </row>
        <row r="1202">
          <cell r="A1202">
            <v>48659</v>
          </cell>
          <cell r="B1202" t="str">
            <v>振替休日</v>
          </cell>
        </row>
        <row r="1203">
          <cell r="A1203">
            <v>48698</v>
          </cell>
          <cell r="B1203" t="str">
            <v>昭和の日</v>
          </cell>
        </row>
        <row r="1204">
          <cell r="A1204">
            <v>48702</v>
          </cell>
          <cell r="B1204" t="str">
            <v>憲法記念日</v>
          </cell>
        </row>
        <row r="1205">
          <cell r="A1205">
            <v>48703</v>
          </cell>
          <cell r="B1205" t="str">
            <v>みどりの日</v>
          </cell>
        </row>
        <row r="1206">
          <cell r="A1206">
            <v>48704</v>
          </cell>
          <cell r="B1206" t="str">
            <v>こどもの日</v>
          </cell>
        </row>
        <row r="1207">
          <cell r="A1207">
            <v>48778</v>
          </cell>
          <cell r="B1207" t="str">
            <v>海の日</v>
          </cell>
        </row>
        <row r="1208">
          <cell r="A1208">
            <v>48802</v>
          </cell>
          <cell r="B1208" t="str">
            <v>山の日</v>
          </cell>
        </row>
        <row r="1209">
          <cell r="A1209">
            <v>48841</v>
          </cell>
          <cell r="B1209" t="str">
            <v>敬老の日</v>
          </cell>
        </row>
        <row r="1210">
          <cell r="A1210">
            <v>48845</v>
          </cell>
          <cell r="B1210" t="str">
            <v>秋分の日</v>
          </cell>
        </row>
        <row r="1211">
          <cell r="A1211">
            <v>48862</v>
          </cell>
          <cell r="B1211" t="str">
            <v>体育の日</v>
          </cell>
        </row>
        <row r="1212">
          <cell r="A1212">
            <v>48886</v>
          </cell>
          <cell r="B1212" t="str">
            <v>文化の日</v>
          </cell>
        </row>
        <row r="1213">
          <cell r="A1213">
            <v>48906</v>
          </cell>
          <cell r="B1213" t="str">
            <v>勤労感謝の日</v>
          </cell>
        </row>
        <row r="1214">
          <cell r="A1214">
            <v>48936</v>
          </cell>
          <cell r="B1214" t="str">
            <v>天皇誕生日</v>
          </cell>
        </row>
        <row r="1215">
          <cell r="A1215">
            <v>48945</v>
          </cell>
          <cell r="B1215" t="str">
            <v>元日</v>
          </cell>
        </row>
        <row r="1216">
          <cell r="A1216">
            <v>48946</v>
          </cell>
          <cell r="B1216" t="str">
            <v>振替休日</v>
          </cell>
        </row>
        <row r="1217">
          <cell r="A1217">
            <v>48953</v>
          </cell>
          <cell r="B1217" t="str">
            <v>成人の日</v>
          </cell>
        </row>
        <row r="1218">
          <cell r="A1218">
            <v>48986</v>
          </cell>
          <cell r="B1218" t="str">
            <v>建国記念の日</v>
          </cell>
        </row>
        <row r="1219">
          <cell r="A1219">
            <v>49023</v>
          </cell>
          <cell r="B1219" t="str">
            <v>春分の日</v>
          </cell>
        </row>
        <row r="1220">
          <cell r="A1220">
            <v>49063</v>
          </cell>
          <cell r="B1220" t="str">
            <v>昭和の日</v>
          </cell>
        </row>
        <row r="1221">
          <cell r="A1221">
            <v>49067</v>
          </cell>
          <cell r="B1221" t="str">
            <v>憲法記念日</v>
          </cell>
        </row>
        <row r="1222">
          <cell r="A1222">
            <v>49068</v>
          </cell>
          <cell r="B1222" t="str">
            <v>みどりの日</v>
          </cell>
        </row>
        <row r="1223">
          <cell r="A1223">
            <v>49069</v>
          </cell>
          <cell r="B1223" t="str">
            <v>こどもの日</v>
          </cell>
        </row>
        <row r="1224">
          <cell r="A1224">
            <v>49142</v>
          </cell>
          <cell r="B1224" t="str">
            <v>海の日</v>
          </cell>
        </row>
        <row r="1225">
          <cell r="A1225">
            <v>49167</v>
          </cell>
          <cell r="B1225" t="str">
            <v>山の日</v>
          </cell>
        </row>
        <row r="1226">
          <cell r="A1226">
            <v>49205</v>
          </cell>
          <cell r="B1226" t="str">
            <v>敬老の日</v>
          </cell>
        </row>
        <row r="1227">
          <cell r="A1227">
            <v>49210</v>
          </cell>
          <cell r="B1227" t="str">
            <v>秋分の日</v>
          </cell>
        </row>
        <row r="1228">
          <cell r="A1228">
            <v>49226</v>
          </cell>
          <cell r="B1228" t="str">
            <v>体育の日</v>
          </cell>
        </row>
        <row r="1229">
          <cell r="A1229">
            <v>49251</v>
          </cell>
          <cell r="B1229" t="str">
            <v>文化の日</v>
          </cell>
        </row>
        <row r="1230">
          <cell r="A1230">
            <v>49271</v>
          </cell>
          <cell r="B1230" t="str">
            <v>勤労感謝の日</v>
          </cell>
        </row>
        <row r="1231">
          <cell r="A1231">
            <v>49301</v>
          </cell>
          <cell r="B1231" t="str">
            <v>天皇誕生日</v>
          </cell>
        </row>
        <row r="1232">
          <cell r="A1232">
            <v>49310</v>
          </cell>
          <cell r="B1232" t="str">
            <v>元日</v>
          </cell>
        </row>
        <row r="1233">
          <cell r="A1233">
            <v>49317</v>
          </cell>
          <cell r="B1233" t="str">
            <v>成人の日</v>
          </cell>
        </row>
        <row r="1234">
          <cell r="A1234">
            <v>49351</v>
          </cell>
          <cell r="B1234" t="str">
            <v>建国記念の日</v>
          </cell>
        </row>
        <row r="1235">
          <cell r="A1235">
            <v>49352</v>
          </cell>
          <cell r="B1235" t="str">
            <v>振替休日</v>
          </cell>
        </row>
        <row r="1236">
          <cell r="A1236">
            <v>49389</v>
          </cell>
          <cell r="B1236" t="str">
            <v>春分の日</v>
          </cell>
        </row>
        <row r="1237">
          <cell r="A1237">
            <v>49428</v>
          </cell>
          <cell r="B1237" t="str">
            <v>昭和の日</v>
          </cell>
        </row>
        <row r="1238">
          <cell r="A1238">
            <v>49429</v>
          </cell>
          <cell r="B1238" t="str">
            <v>振替休日</v>
          </cell>
        </row>
        <row r="1239">
          <cell r="A1239">
            <v>49432</v>
          </cell>
          <cell r="B1239" t="str">
            <v>憲法記念日</v>
          </cell>
        </row>
        <row r="1240">
          <cell r="A1240">
            <v>49433</v>
          </cell>
          <cell r="B1240" t="str">
            <v>みどりの日</v>
          </cell>
        </row>
        <row r="1241">
          <cell r="A1241">
            <v>49434</v>
          </cell>
          <cell r="B1241" t="str">
            <v>こどもの日</v>
          </cell>
        </row>
        <row r="1242">
          <cell r="A1242">
            <v>49506</v>
          </cell>
          <cell r="B1242" t="str">
            <v>海の日</v>
          </cell>
        </row>
        <row r="1243">
          <cell r="A1243">
            <v>49532</v>
          </cell>
          <cell r="B1243" t="str">
            <v>山の日</v>
          </cell>
        </row>
        <row r="1244">
          <cell r="A1244">
            <v>49569</v>
          </cell>
          <cell r="B1244" t="str">
            <v>敬老の日</v>
          </cell>
        </row>
        <row r="1245">
          <cell r="A1245">
            <v>49575</v>
          </cell>
          <cell r="B1245" t="str">
            <v>秋分の日</v>
          </cell>
        </row>
        <row r="1246">
          <cell r="A1246">
            <v>49576</v>
          </cell>
          <cell r="B1246" t="str">
            <v>振替休日</v>
          </cell>
        </row>
        <row r="1247">
          <cell r="A1247">
            <v>49590</v>
          </cell>
          <cell r="B1247" t="str">
            <v>体育の日</v>
          </cell>
        </row>
        <row r="1248">
          <cell r="A1248">
            <v>49616</v>
          </cell>
          <cell r="B1248" t="str">
            <v>文化の日</v>
          </cell>
        </row>
        <row r="1249">
          <cell r="A1249">
            <v>49636</v>
          </cell>
          <cell r="B1249" t="str">
            <v>勤労感謝の日</v>
          </cell>
        </row>
        <row r="1250">
          <cell r="A1250">
            <v>49666</v>
          </cell>
          <cell r="B1250" t="str">
            <v>天皇誕生日</v>
          </cell>
        </row>
        <row r="1251">
          <cell r="A1251">
            <v>49667</v>
          </cell>
          <cell r="B1251" t="str">
            <v>振替休日</v>
          </cell>
        </row>
        <row r="1252">
          <cell r="A1252">
            <v>49675</v>
          </cell>
          <cell r="B1252" t="str">
            <v>元日</v>
          </cell>
        </row>
        <row r="1253">
          <cell r="A1253">
            <v>49688</v>
          </cell>
          <cell r="B1253" t="str">
            <v>成人の日</v>
          </cell>
        </row>
        <row r="1254">
          <cell r="A1254">
            <v>49716</v>
          </cell>
          <cell r="B1254" t="str">
            <v>建国記念の日</v>
          </cell>
        </row>
        <row r="1255">
          <cell r="A1255">
            <v>49754</v>
          </cell>
          <cell r="B1255" t="str">
            <v>春分の日</v>
          </cell>
        </row>
        <row r="1256">
          <cell r="A1256">
            <v>49794</v>
          </cell>
          <cell r="B1256" t="str">
            <v>昭和の日</v>
          </cell>
        </row>
        <row r="1257">
          <cell r="A1257">
            <v>49798</v>
          </cell>
          <cell r="B1257" t="str">
            <v>憲法記念日</v>
          </cell>
        </row>
        <row r="1258">
          <cell r="A1258">
            <v>49799</v>
          </cell>
          <cell r="B1258" t="str">
            <v>みどりの日</v>
          </cell>
        </row>
        <row r="1259">
          <cell r="A1259">
            <v>49800</v>
          </cell>
          <cell r="B1259" t="str">
            <v>こどもの日</v>
          </cell>
        </row>
        <row r="1260">
          <cell r="A1260">
            <v>49801</v>
          </cell>
          <cell r="B1260" t="str">
            <v>振替休日</v>
          </cell>
        </row>
        <row r="1261">
          <cell r="A1261">
            <v>49877</v>
          </cell>
          <cell r="B1261" t="str">
            <v>海の日</v>
          </cell>
        </row>
        <row r="1262">
          <cell r="A1262">
            <v>49898</v>
          </cell>
          <cell r="B1262" t="str">
            <v>山の日</v>
          </cell>
        </row>
        <row r="1263">
          <cell r="A1263">
            <v>49933</v>
          </cell>
          <cell r="B1263" t="str">
            <v>敬老の日</v>
          </cell>
        </row>
        <row r="1264">
          <cell r="A1264">
            <v>49940</v>
          </cell>
          <cell r="B1264" t="str">
            <v>秋分の日</v>
          </cell>
        </row>
        <row r="1265">
          <cell r="A1265">
            <v>49961</v>
          </cell>
          <cell r="B1265" t="str">
            <v>体育の日</v>
          </cell>
        </row>
        <row r="1266">
          <cell r="A1266">
            <v>49982</v>
          </cell>
          <cell r="B1266" t="str">
            <v>文化の日</v>
          </cell>
        </row>
        <row r="1267">
          <cell r="A1267">
            <v>50002</v>
          </cell>
          <cell r="B1267" t="str">
            <v>勤労感謝の日</v>
          </cell>
        </row>
        <row r="1268">
          <cell r="A1268">
            <v>50003</v>
          </cell>
          <cell r="B1268" t="str">
            <v>振替休日</v>
          </cell>
        </row>
        <row r="1269">
          <cell r="A1269">
            <v>50032</v>
          </cell>
          <cell r="B1269" t="str">
            <v>天皇誕生日</v>
          </cell>
        </row>
        <row r="1270">
          <cell r="A1270">
            <v>50041</v>
          </cell>
          <cell r="B1270" t="str">
            <v>元日</v>
          </cell>
        </row>
        <row r="1271">
          <cell r="A1271">
            <v>50052</v>
          </cell>
          <cell r="B1271" t="str">
            <v>成人の日</v>
          </cell>
        </row>
        <row r="1272">
          <cell r="A1272">
            <v>50082</v>
          </cell>
          <cell r="B1272" t="str">
            <v>建国記念の日</v>
          </cell>
        </row>
        <row r="1273">
          <cell r="A1273">
            <v>50119</v>
          </cell>
          <cell r="B1273" t="str">
            <v>春分の日</v>
          </cell>
        </row>
        <row r="1274">
          <cell r="A1274">
            <v>50159</v>
          </cell>
          <cell r="B1274" t="str">
            <v>昭和の日</v>
          </cell>
        </row>
        <row r="1275">
          <cell r="A1275">
            <v>50163</v>
          </cell>
          <cell r="B1275" t="str">
            <v>憲法記念日</v>
          </cell>
        </row>
        <row r="1276">
          <cell r="A1276">
            <v>50164</v>
          </cell>
          <cell r="B1276" t="str">
            <v>みどりの日</v>
          </cell>
        </row>
        <row r="1277">
          <cell r="A1277">
            <v>50165</v>
          </cell>
          <cell r="B1277" t="str">
            <v>こどもの日</v>
          </cell>
        </row>
        <row r="1278">
          <cell r="A1278">
            <v>50166</v>
          </cell>
          <cell r="B1278" t="str">
            <v>振替休日</v>
          </cell>
        </row>
        <row r="1279">
          <cell r="A1279">
            <v>50241</v>
          </cell>
          <cell r="B1279" t="str">
            <v>海の日</v>
          </cell>
        </row>
        <row r="1280">
          <cell r="A1280">
            <v>50263</v>
          </cell>
          <cell r="B1280" t="str">
            <v>山の日</v>
          </cell>
        </row>
        <row r="1281">
          <cell r="A1281">
            <v>50304</v>
          </cell>
          <cell r="B1281" t="str">
            <v>敬老の日</v>
          </cell>
        </row>
        <row r="1282">
          <cell r="A1282">
            <v>50305</v>
          </cell>
          <cell r="B1282" t="str">
            <v>国民の休日</v>
          </cell>
        </row>
        <row r="1283">
          <cell r="A1283">
            <v>50306</v>
          </cell>
          <cell r="B1283" t="str">
            <v>秋分の日</v>
          </cell>
        </row>
        <row r="1284">
          <cell r="A1284">
            <v>50325</v>
          </cell>
          <cell r="B1284" t="str">
            <v>体育の日</v>
          </cell>
        </row>
        <row r="1285">
          <cell r="A1285">
            <v>50347</v>
          </cell>
          <cell r="B1285" t="str">
            <v>文化の日</v>
          </cell>
        </row>
        <row r="1286">
          <cell r="A1286">
            <v>50367</v>
          </cell>
          <cell r="B1286" t="str">
            <v>勤労感謝の日</v>
          </cell>
        </row>
        <row r="1287">
          <cell r="A1287">
            <v>50397</v>
          </cell>
          <cell r="B1287" t="str">
            <v>天皇誕生日</v>
          </cell>
        </row>
        <row r="1288">
          <cell r="A1288">
            <v>50406</v>
          </cell>
          <cell r="B1288" t="str">
            <v>元日</v>
          </cell>
        </row>
        <row r="1289">
          <cell r="A1289">
            <v>50416</v>
          </cell>
          <cell r="B1289" t="str">
            <v>成人の日</v>
          </cell>
        </row>
        <row r="1290">
          <cell r="A1290">
            <v>50447</v>
          </cell>
          <cell r="B1290" t="str">
            <v>建国記念の日</v>
          </cell>
        </row>
        <row r="1291">
          <cell r="A1291">
            <v>50484</v>
          </cell>
          <cell r="B1291" t="str">
            <v>春分の日</v>
          </cell>
        </row>
        <row r="1292">
          <cell r="A1292">
            <v>50524</v>
          </cell>
          <cell r="B1292" t="str">
            <v>昭和の日</v>
          </cell>
        </row>
        <row r="1293">
          <cell r="A1293">
            <v>50528</v>
          </cell>
          <cell r="B1293" t="str">
            <v>憲法記念日</v>
          </cell>
        </row>
        <row r="1294">
          <cell r="A1294">
            <v>50529</v>
          </cell>
          <cell r="B1294" t="str">
            <v>みどりの日</v>
          </cell>
        </row>
        <row r="1295">
          <cell r="A1295">
            <v>50530</v>
          </cell>
          <cell r="B1295" t="str">
            <v>こどもの日</v>
          </cell>
        </row>
        <row r="1296">
          <cell r="A1296">
            <v>50605</v>
          </cell>
          <cell r="B1296" t="str">
            <v>海の日</v>
          </cell>
        </row>
        <row r="1297">
          <cell r="A1297">
            <v>50628</v>
          </cell>
          <cell r="B1297" t="str">
            <v>山の日</v>
          </cell>
        </row>
        <row r="1298">
          <cell r="A1298">
            <v>50668</v>
          </cell>
          <cell r="B1298" t="str">
            <v>敬老の日</v>
          </cell>
        </row>
        <row r="1299">
          <cell r="A1299">
            <v>50671</v>
          </cell>
          <cell r="B1299" t="str">
            <v>秋分の日</v>
          </cell>
        </row>
        <row r="1300">
          <cell r="A1300">
            <v>50689</v>
          </cell>
          <cell r="B1300" t="str">
            <v>体育の日</v>
          </cell>
        </row>
        <row r="1301">
          <cell r="A1301">
            <v>50712</v>
          </cell>
          <cell r="B1301" t="str">
            <v>文化の日</v>
          </cell>
        </row>
        <row r="1302">
          <cell r="A1302">
            <v>50732</v>
          </cell>
          <cell r="B1302" t="str">
            <v>勤労感謝の日</v>
          </cell>
        </row>
        <row r="1303">
          <cell r="A1303">
            <v>50762</v>
          </cell>
          <cell r="B1303" t="str">
            <v>天皇誕生日</v>
          </cell>
        </row>
        <row r="1304">
          <cell r="A1304">
            <v>50771</v>
          </cell>
          <cell r="B1304" t="str">
            <v>元日</v>
          </cell>
        </row>
        <row r="1305">
          <cell r="A1305">
            <v>50780</v>
          </cell>
          <cell r="B1305" t="str">
            <v>成人の日</v>
          </cell>
        </row>
        <row r="1306">
          <cell r="A1306">
            <v>50812</v>
          </cell>
          <cell r="B1306" t="str">
            <v>建国記念の日</v>
          </cell>
        </row>
        <row r="1307">
          <cell r="A1307">
            <v>50850</v>
          </cell>
          <cell r="B1307" t="str">
            <v>春分の日</v>
          </cell>
        </row>
        <row r="1308">
          <cell r="A1308">
            <v>50889</v>
          </cell>
          <cell r="B1308" t="str">
            <v>昭和の日</v>
          </cell>
        </row>
        <row r="1309">
          <cell r="A1309">
            <v>50893</v>
          </cell>
          <cell r="B1309" t="str">
            <v>憲法記念日</v>
          </cell>
        </row>
        <row r="1310">
          <cell r="A1310">
            <v>50894</v>
          </cell>
          <cell r="B1310" t="str">
            <v>みどりの日</v>
          </cell>
        </row>
        <row r="1311">
          <cell r="A1311">
            <v>50895</v>
          </cell>
          <cell r="B1311" t="str">
            <v>こどもの日</v>
          </cell>
        </row>
        <row r="1312">
          <cell r="A1312">
            <v>50969</v>
          </cell>
          <cell r="B1312" t="str">
            <v>海の日</v>
          </cell>
        </row>
        <row r="1313">
          <cell r="A1313">
            <v>50993</v>
          </cell>
          <cell r="B1313" t="str">
            <v>山の日</v>
          </cell>
        </row>
        <row r="1314">
          <cell r="A1314">
            <v>51032</v>
          </cell>
          <cell r="B1314" t="str">
            <v>敬老の日</v>
          </cell>
        </row>
        <row r="1315">
          <cell r="A1315">
            <v>51036</v>
          </cell>
          <cell r="B1315" t="str">
            <v>秋分の日</v>
          </cell>
        </row>
        <row r="1316">
          <cell r="A1316">
            <v>51053</v>
          </cell>
          <cell r="B1316" t="str">
            <v>体育の日</v>
          </cell>
        </row>
        <row r="1317">
          <cell r="A1317">
            <v>51077</v>
          </cell>
          <cell r="B1317" t="str">
            <v>文化の日</v>
          </cell>
        </row>
        <row r="1318">
          <cell r="A1318">
            <v>51097</v>
          </cell>
          <cell r="B1318" t="str">
            <v>勤労感謝の日</v>
          </cell>
        </row>
        <row r="1319">
          <cell r="A1319">
            <v>51127</v>
          </cell>
          <cell r="B1319" t="str">
            <v>天皇誕生日</v>
          </cell>
        </row>
        <row r="1320">
          <cell r="A1320">
            <v>51136</v>
          </cell>
          <cell r="B1320" t="str">
            <v>元日</v>
          </cell>
        </row>
        <row r="1321">
          <cell r="A1321">
            <v>51137</v>
          </cell>
          <cell r="B1321" t="str">
            <v>振替休日</v>
          </cell>
        </row>
        <row r="1322">
          <cell r="A1322">
            <v>51144</v>
          </cell>
          <cell r="B1322" t="str">
            <v>成人の日</v>
          </cell>
        </row>
        <row r="1323">
          <cell r="A1323">
            <v>51177</v>
          </cell>
          <cell r="B1323" t="str">
            <v>建国記念の日</v>
          </cell>
        </row>
        <row r="1324">
          <cell r="A1324">
            <v>51215</v>
          </cell>
          <cell r="B1324" t="str">
            <v>春分の日</v>
          </cell>
        </row>
        <row r="1325">
          <cell r="A1325">
            <v>51255</v>
          </cell>
          <cell r="B1325" t="str">
            <v>昭和の日</v>
          </cell>
        </row>
        <row r="1326">
          <cell r="A1326">
            <v>51256</v>
          </cell>
          <cell r="B1326" t="str">
            <v>振替休日</v>
          </cell>
        </row>
        <row r="1327">
          <cell r="A1327">
            <v>51259</v>
          </cell>
          <cell r="B1327" t="str">
            <v>憲法記念日</v>
          </cell>
        </row>
        <row r="1328">
          <cell r="A1328">
            <v>51260</v>
          </cell>
          <cell r="B1328" t="str">
            <v>みどりの日</v>
          </cell>
        </row>
        <row r="1329">
          <cell r="A1329">
            <v>51261</v>
          </cell>
          <cell r="B1329" t="str">
            <v>こどもの日</v>
          </cell>
        </row>
        <row r="1330">
          <cell r="A1330">
            <v>51333</v>
          </cell>
          <cell r="B1330" t="str">
            <v>海の日</v>
          </cell>
        </row>
        <row r="1331">
          <cell r="A1331">
            <v>51359</v>
          </cell>
          <cell r="B1331" t="str">
            <v>山の日</v>
          </cell>
        </row>
        <row r="1332">
          <cell r="A1332">
            <v>51396</v>
          </cell>
          <cell r="B1332" t="str">
            <v>敬老の日</v>
          </cell>
        </row>
        <row r="1333">
          <cell r="A1333">
            <v>51401</v>
          </cell>
          <cell r="B1333" t="str">
            <v>秋分の日</v>
          </cell>
        </row>
        <row r="1334">
          <cell r="A1334">
            <v>51417</v>
          </cell>
          <cell r="B1334" t="str">
            <v>体育の日</v>
          </cell>
        </row>
        <row r="1335">
          <cell r="A1335">
            <v>51443</v>
          </cell>
          <cell r="B1335" t="str">
            <v>文化の日</v>
          </cell>
        </row>
        <row r="1336">
          <cell r="A1336">
            <v>51463</v>
          </cell>
          <cell r="B1336" t="str">
            <v>勤労感謝の日</v>
          </cell>
        </row>
        <row r="1337">
          <cell r="A1337">
            <v>51493</v>
          </cell>
          <cell r="B1337" t="str">
            <v>天皇誕生日</v>
          </cell>
        </row>
        <row r="1338">
          <cell r="A1338">
            <v>51494</v>
          </cell>
          <cell r="B1338" t="str">
            <v>振替休日</v>
          </cell>
        </row>
        <row r="1339">
          <cell r="A1339">
            <v>51502</v>
          </cell>
          <cell r="B1339" t="str">
            <v>元日</v>
          </cell>
        </row>
        <row r="1340">
          <cell r="A1340">
            <v>51515</v>
          </cell>
          <cell r="B1340" t="str">
            <v>成人の日</v>
          </cell>
        </row>
        <row r="1341">
          <cell r="A1341">
            <v>51543</v>
          </cell>
          <cell r="B1341" t="str">
            <v>建国記念の日</v>
          </cell>
        </row>
        <row r="1342">
          <cell r="A1342">
            <v>51580</v>
          </cell>
          <cell r="B1342" t="str">
            <v>春分の日</v>
          </cell>
        </row>
        <row r="1343">
          <cell r="A1343">
            <v>51620</v>
          </cell>
          <cell r="B1343" t="str">
            <v>昭和の日</v>
          </cell>
        </row>
        <row r="1344">
          <cell r="A1344">
            <v>51624</v>
          </cell>
          <cell r="B1344" t="str">
            <v>憲法記念日</v>
          </cell>
        </row>
        <row r="1345">
          <cell r="A1345">
            <v>51625</v>
          </cell>
          <cell r="B1345" t="str">
            <v>みどりの日</v>
          </cell>
        </row>
        <row r="1346">
          <cell r="A1346">
            <v>51626</v>
          </cell>
          <cell r="B1346" t="str">
            <v>こどもの日</v>
          </cell>
        </row>
        <row r="1347">
          <cell r="A1347">
            <v>51627</v>
          </cell>
          <cell r="B1347" t="str">
            <v>振替休日</v>
          </cell>
        </row>
        <row r="1348">
          <cell r="A1348">
            <v>51697</v>
          </cell>
          <cell r="B1348" t="str">
            <v>海の日</v>
          </cell>
        </row>
        <row r="1349">
          <cell r="A1349">
            <v>51724</v>
          </cell>
          <cell r="B1349" t="str">
            <v>山の日</v>
          </cell>
        </row>
        <row r="1350">
          <cell r="A1350">
            <v>51725</v>
          </cell>
          <cell r="B1350" t="str">
            <v>振替休日</v>
          </cell>
        </row>
        <row r="1351">
          <cell r="A1351">
            <v>51760</v>
          </cell>
          <cell r="B1351" t="str">
            <v>敬老の日</v>
          </cell>
        </row>
        <row r="1352">
          <cell r="A1352">
            <v>51767</v>
          </cell>
          <cell r="B1352" t="str">
            <v>秋分の日</v>
          </cell>
        </row>
        <row r="1353">
          <cell r="A1353">
            <v>51788</v>
          </cell>
          <cell r="B1353" t="str">
            <v>体育の日</v>
          </cell>
        </row>
        <row r="1354">
          <cell r="A1354">
            <v>51808</v>
          </cell>
          <cell r="B1354" t="str">
            <v>文化の日</v>
          </cell>
        </row>
        <row r="1355">
          <cell r="A1355">
            <v>51809</v>
          </cell>
          <cell r="B1355" t="str">
            <v>振替休日</v>
          </cell>
        </row>
        <row r="1356">
          <cell r="A1356">
            <v>51828</v>
          </cell>
          <cell r="B1356" t="str">
            <v>勤労感謝の日</v>
          </cell>
        </row>
        <row r="1357">
          <cell r="A1357">
            <v>51858</v>
          </cell>
          <cell r="B1357" t="str">
            <v>天皇誕生日</v>
          </cell>
        </row>
        <row r="1358">
          <cell r="A1358">
            <v>51867</v>
          </cell>
          <cell r="B1358" t="str">
            <v>元日</v>
          </cell>
        </row>
        <row r="1359">
          <cell r="A1359">
            <v>51879</v>
          </cell>
          <cell r="B1359" t="str">
            <v>成人の日</v>
          </cell>
        </row>
        <row r="1360">
          <cell r="A1360">
            <v>51908</v>
          </cell>
          <cell r="B1360" t="str">
            <v>建国記念の日</v>
          </cell>
        </row>
        <row r="1361">
          <cell r="A1361">
            <v>51945</v>
          </cell>
          <cell r="B1361" t="str">
            <v>春分の日</v>
          </cell>
        </row>
        <row r="1362">
          <cell r="A1362">
            <v>51985</v>
          </cell>
          <cell r="B1362" t="str">
            <v>昭和の日</v>
          </cell>
        </row>
        <row r="1363">
          <cell r="A1363">
            <v>51989</v>
          </cell>
          <cell r="B1363" t="str">
            <v>憲法記念日</v>
          </cell>
        </row>
        <row r="1364">
          <cell r="A1364">
            <v>51990</v>
          </cell>
          <cell r="B1364" t="str">
            <v>みどりの日</v>
          </cell>
        </row>
        <row r="1365">
          <cell r="A1365">
            <v>51991</v>
          </cell>
          <cell r="B1365" t="str">
            <v>こどもの日</v>
          </cell>
        </row>
        <row r="1366">
          <cell r="A1366">
            <v>51992</v>
          </cell>
          <cell r="B1366" t="str">
            <v>振替休日</v>
          </cell>
        </row>
        <row r="1367">
          <cell r="A1367">
            <v>52068</v>
          </cell>
          <cell r="B1367" t="str">
            <v>海の日</v>
          </cell>
        </row>
        <row r="1368">
          <cell r="A1368">
            <v>52089</v>
          </cell>
          <cell r="B1368" t="str">
            <v>山の日</v>
          </cell>
        </row>
        <row r="1369">
          <cell r="A1369">
            <v>52124</v>
          </cell>
          <cell r="B1369" t="str">
            <v>敬老の日</v>
          </cell>
        </row>
        <row r="1370">
          <cell r="A1370">
            <v>52132</v>
          </cell>
          <cell r="B1370" t="str">
            <v>秋分の日</v>
          </cell>
        </row>
        <row r="1371">
          <cell r="A1371">
            <v>52152</v>
          </cell>
          <cell r="B1371" t="str">
            <v>体育の日</v>
          </cell>
        </row>
        <row r="1372">
          <cell r="A1372">
            <v>52173</v>
          </cell>
          <cell r="B1372" t="str">
            <v>文化の日</v>
          </cell>
        </row>
        <row r="1373">
          <cell r="A1373">
            <v>52193</v>
          </cell>
          <cell r="B1373" t="str">
            <v>勤労感謝の日</v>
          </cell>
        </row>
        <row r="1374">
          <cell r="A1374">
            <v>52194</v>
          </cell>
          <cell r="B1374" t="str">
            <v>振替休日</v>
          </cell>
        </row>
        <row r="1375">
          <cell r="A1375">
            <v>52223</v>
          </cell>
          <cell r="B1375" t="str">
            <v>天皇誕生日</v>
          </cell>
        </row>
        <row r="1376">
          <cell r="A1376">
            <v>52232</v>
          </cell>
          <cell r="B1376" t="str">
            <v>元日</v>
          </cell>
        </row>
        <row r="1377">
          <cell r="A1377">
            <v>52243</v>
          </cell>
          <cell r="B1377" t="str">
            <v>成人の日</v>
          </cell>
        </row>
        <row r="1378">
          <cell r="A1378">
            <v>52273</v>
          </cell>
          <cell r="B1378" t="str">
            <v>建国記念の日</v>
          </cell>
        </row>
        <row r="1379">
          <cell r="A1379">
            <v>52311</v>
          </cell>
          <cell r="B1379" t="str">
            <v>春分の日</v>
          </cell>
        </row>
        <row r="1380">
          <cell r="A1380">
            <v>52350</v>
          </cell>
          <cell r="B1380" t="str">
            <v>昭和の日</v>
          </cell>
        </row>
        <row r="1381">
          <cell r="A1381">
            <v>52354</v>
          </cell>
          <cell r="B1381" t="str">
            <v>憲法記念日</v>
          </cell>
        </row>
        <row r="1382">
          <cell r="A1382">
            <v>52355</v>
          </cell>
          <cell r="B1382" t="str">
            <v>みどりの日</v>
          </cell>
        </row>
        <row r="1383">
          <cell r="A1383">
            <v>52356</v>
          </cell>
          <cell r="B1383" t="str">
            <v>こどもの日</v>
          </cell>
        </row>
        <row r="1384">
          <cell r="A1384">
            <v>52357</v>
          </cell>
          <cell r="B1384" t="str">
            <v>振替休日</v>
          </cell>
        </row>
        <row r="1385">
          <cell r="A1385">
            <v>52432</v>
          </cell>
          <cell r="B1385" t="str">
            <v>海の日</v>
          </cell>
        </row>
        <row r="1386">
          <cell r="A1386">
            <v>52454</v>
          </cell>
          <cell r="B1386" t="str">
            <v>山の日</v>
          </cell>
        </row>
        <row r="1387">
          <cell r="A1387">
            <v>52495</v>
          </cell>
          <cell r="B1387" t="str">
            <v>敬老の日</v>
          </cell>
        </row>
        <row r="1388">
          <cell r="A1388">
            <v>52496</v>
          </cell>
          <cell r="B1388" t="str">
            <v>国民の休日</v>
          </cell>
        </row>
        <row r="1389">
          <cell r="A1389">
            <v>52497</v>
          </cell>
          <cell r="B1389" t="str">
            <v>秋分の日</v>
          </cell>
        </row>
        <row r="1390">
          <cell r="A1390">
            <v>52516</v>
          </cell>
          <cell r="B1390" t="str">
            <v>体育の日</v>
          </cell>
        </row>
        <row r="1391">
          <cell r="A1391">
            <v>52538</v>
          </cell>
          <cell r="B1391" t="str">
            <v>文化の日</v>
          </cell>
        </row>
        <row r="1392">
          <cell r="A1392">
            <v>52558</v>
          </cell>
          <cell r="B1392" t="str">
            <v>勤労感謝の日</v>
          </cell>
        </row>
        <row r="1393">
          <cell r="A1393">
            <v>52588</v>
          </cell>
          <cell r="B1393" t="str">
            <v>天皇誕生日</v>
          </cell>
        </row>
        <row r="1394">
          <cell r="A1394">
            <v>52597</v>
          </cell>
          <cell r="B1394" t="str">
            <v>元日</v>
          </cell>
        </row>
        <row r="1395">
          <cell r="A1395">
            <v>52607</v>
          </cell>
          <cell r="B1395" t="str">
            <v>成人の日</v>
          </cell>
        </row>
        <row r="1396">
          <cell r="A1396">
            <v>52638</v>
          </cell>
          <cell r="B1396" t="str">
            <v>建国記念の日</v>
          </cell>
        </row>
        <row r="1397">
          <cell r="A1397">
            <v>52676</v>
          </cell>
          <cell r="B1397" t="str">
            <v>春分の日</v>
          </cell>
        </row>
        <row r="1398">
          <cell r="A1398">
            <v>52677</v>
          </cell>
          <cell r="B1398" t="str">
            <v>振替休日</v>
          </cell>
        </row>
        <row r="1399">
          <cell r="A1399">
            <v>52716</v>
          </cell>
          <cell r="B1399" t="str">
            <v>昭和の日</v>
          </cell>
        </row>
        <row r="1400">
          <cell r="A1400">
            <v>52720</v>
          </cell>
          <cell r="B1400" t="str">
            <v>憲法記念日</v>
          </cell>
        </row>
        <row r="1401">
          <cell r="A1401">
            <v>52721</v>
          </cell>
          <cell r="B1401" t="str">
            <v>みどりの日</v>
          </cell>
        </row>
        <row r="1402">
          <cell r="A1402">
            <v>52722</v>
          </cell>
          <cell r="B1402" t="str">
            <v>こどもの日</v>
          </cell>
        </row>
        <row r="1403">
          <cell r="A1403">
            <v>52796</v>
          </cell>
          <cell r="B1403" t="str">
            <v>海の日</v>
          </cell>
        </row>
        <row r="1404">
          <cell r="A1404">
            <v>52820</v>
          </cell>
          <cell r="B1404" t="str">
            <v>山の日</v>
          </cell>
        </row>
        <row r="1405">
          <cell r="A1405">
            <v>52859</v>
          </cell>
          <cell r="B1405" t="str">
            <v>敬老の日</v>
          </cell>
        </row>
        <row r="1406">
          <cell r="A1406">
            <v>52862</v>
          </cell>
          <cell r="B1406" t="str">
            <v>秋分の日</v>
          </cell>
        </row>
        <row r="1407">
          <cell r="A1407">
            <v>52880</v>
          </cell>
          <cell r="B1407" t="str">
            <v>体育の日</v>
          </cell>
        </row>
        <row r="1408">
          <cell r="A1408">
            <v>52904</v>
          </cell>
          <cell r="B1408" t="str">
            <v>文化の日</v>
          </cell>
        </row>
        <row r="1409">
          <cell r="A1409">
            <v>52924</v>
          </cell>
          <cell r="B1409" t="str">
            <v>勤労感謝の日</v>
          </cell>
        </row>
        <row r="1410">
          <cell r="A1410">
            <v>52954</v>
          </cell>
          <cell r="B1410" t="str">
            <v>天皇誕生日</v>
          </cell>
        </row>
        <row r="1411">
          <cell r="A1411">
            <v>52963</v>
          </cell>
          <cell r="B1411" t="str">
            <v>元日</v>
          </cell>
        </row>
        <row r="1412">
          <cell r="A1412">
            <v>52964</v>
          </cell>
          <cell r="B1412" t="str">
            <v>振替休日</v>
          </cell>
        </row>
        <row r="1413">
          <cell r="A1413">
            <v>52971</v>
          </cell>
          <cell r="B1413" t="str">
            <v>成人の日</v>
          </cell>
        </row>
        <row r="1414">
          <cell r="A1414">
            <v>53004</v>
          </cell>
          <cell r="B1414" t="str">
            <v>建国記念の日</v>
          </cell>
        </row>
        <row r="1415">
          <cell r="A1415">
            <v>53041</v>
          </cell>
          <cell r="B1415" t="str">
            <v>春分の日</v>
          </cell>
        </row>
        <row r="1416">
          <cell r="A1416">
            <v>53081</v>
          </cell>
          <cell r="B1416" t="str">
            <v>昭和の日</v>
          </cell>
        </row>
        <row r="1417">
          <cell r="A1417">
            <v>53085</v>
          </cell>
          <cell r="B1417" t="str">
            <v>憲法記念日</v>
          </cell>
        </row>
        <row r="1418">
          <cell r="A1418">
            <v>53086</v>
          </cell>
          <cell r="B1418" t="str">
            <v>みどりの日</v>
          </cell>
        </row>
        <row r="1419">
          <cell r="A1419">
            <v>53087</v>
          </cell>
          <cell r="B1419" t="str">
            <v>こどもの日</v>
          </cell>
        </row>
        <row r="1420">
          <cell r="A1420">
            <v>53160</v>
          </cell>
          <cell r="B1420" t="str">
            <v>海の日</v>
          </cell>
        </row>
        <row r="1421">
          <cell r="A1421">
            <v>53185</v>
          </cell>
          <cell r="B1421" t="str">
            <v>山の日</v>
          </cell>
        </row>
        <row r="1422">
          <cell r="A1422">
            <v>53223</v>
          </cell>
          <cell r="B1422" t="str">
            <v>敬老の日</v>
          </cell>
        </row>
        <row r="1423">
          <cell r="A1423">
            <v>53227</v>
          </cell>
          <cell r="B1423" t="str">
            <v>秋分の日</v>
          </cell>
        </row>
        <row r="1424">
          <cell r="A1424">
            <v>53244</v>
          </cell>
          <cell r="B1424" t="str">
            <v>体育の日</v>
          </cell>
        </row>
        <row r="1425">
          <cell r="A1425">
            <v>53269</v>
          </cell>
          <cell r="B1425" t="str">
            <v>文化の日</v>
          </cell>
        </row>
        <row r="1426">
          <cell r="A1426">
            <v>53289</v>
          </cell>
          <cell r="B1426" t="str">
            <v>勤労感謝の日</v>
          </cell>
        </row>
        <row r="1427">
          <cell r="A1427">
            <v>53319</v>
          </cell>
          <cell r="B1427" t="str">
            <v>天皇誕生日</v>
          </cell>
        </row>
        <row r="1428">
          <cell r="A1428">
            <v>53328</v>
          </cell>
          <cell r="B1428" t="str">
            <v>元日</v>
          </cell>
        </row>
        <row r="1429">
          <cell r="A1429">
            <v>53335</v>
          </cell>
          <cell r="B1429" t="str">
            <v>成人の日</v>
          </cell>
        </row>
        <row r="1430">
          <cell r="A1430">
            <v>53369</v>
          </cell>
          <cell r="B1430" t="str">
            <v>建国記念の日</v>
          </cell>
        </row>
        <row r="1431">
          <cell r="A1431">
            <v>53370</v>
          </cell>
          <cell r="B1431" t="str">
            <v>振替休日</v>
          </cell>
        </row>
        <row r="1432">
          <cell r="A1432">
            <v>53406</v>
          </cell>
          <cell r="B1432" t="str">
            <v>春分の日</v>
          </cell>
        </row>
        <row r="1433">
          <cell r="A1433">
            <v>53446</v>
          </cell>
          <cell r="B1433" t="str">
            <v>昭和の日</v>
          </cell>
        </row>
        <row r="1434">
          <cell r="A1434">
            <v>53447</v>
          </cell>
          <cell r="B1434" t="str">
            <v>振替休日</v>
          </cell>
        </row>
        <row r="1435">
          <cell r="A1435">
            <v>53450</v>
          </cell>
          <cell r="B1435" t="str">
            <v>憲法記念日</v>
          </cell>
        </row>
        <row r="1436">
          <cell r="A1436">
            <v>53451</v>
          </cell>
          <cell r="B1436" t="str">
            <v>みどりの日</v>
          </cell>
        </row>
        <row r="1437">
          <cell r="A1437">
            <v>53452</v>
          </cell>
          <cell r="B1437" t="str">
            <v>こどもの日</v>
          </cell>
        </row>
        <row r="1438">
          <cell r="A1438">
            <v>53524</v>
          </cell>
          <cell r="B1438" t="str">
            <v>海の日</v>
          </cell>
        </row>
        <row r="1439">
          <cell r="A1439">
            <v>53550</v>
          </cell>
          <cell r="B1439" t="str">
            <v>山の日</v>
          </cell>
        </row>
        <row r="1440">
          <cell r="A1440">
            <v>53587</v>
          </cell>
          <cell r="B1440" t="str">
            <v>敬老の日</v>
          </cell>
        </row>
        <row r="1441">
          <cell r="A1441">
            <v>53593</v>
          </cell>
          <cell r="B1441" t="str">
            <v>秋分の日</v>
          </cell>
        </row>
        <row r="1442">
          <cell r="A1442">
            <v>53594</v>
          </cell>
          <cell r="B1442" t="str">
            <v>振替休日</v>
          </cell>
        </row>
        <row r="1443">
          <cell r="A1443">
            <v>53608</v>
          </cell>
          <cell r="B1443" t="str">
            <v>体育の日</v>
          </cell>
        </row>
        <row r="1444">
          <cell r="A1444">
            <v>53634</v>
          </cell>
          <cell r="B1444" t="str">
            <v>文化の日</v>
          </cell>
        </row>
        <row r="1445">
          <cell r="A1445">
            <v>53654</v>
          </cell>
          <cell r="B1445" t="str">
            <v>勤労感謝の日</v>
          </cell>
        </row>
        <row r="1446">
          <cell r="A1446">
            <v>53684</v>
          </cell>
          <cell r="B1446" t="str">
            <v>天皇誕生日</v>
          </cell>
        </row>
        <row r="1447">
          <cell r="A1447">
            <v>53685</v>
          </cell>
          <cell r="B1447" t="str">
            <v>振替休日</v>
          </cell>
        </row>
        <row r="1448">
          <cell r="A1448">
            <v>53693</v>
          </cell>
          <cell r="B1448" t="str">
            <v>元日</v>
          </cell>
        </row>
        <row r="1449">
          <cell r="A1449">
            <v>53706</v>
          </cell>
          <cell r="B1449" t="str">
            <v>成人の日</v>
          </cell>
        </row>
        <row r="1450">
          <cell r="A1450">
            <v>53734</v>
          </cell>
          <cell r="B1450" t="str">
            <v>建国記念の日</v>
          </cell>
        </row>
        <row r="1451">
          <cell r="A1451">
            <v>53772</v>
          </cell>
          <cell r="B1451" t="str">
            <v>春分の日</v>
          </cell>
        </row>
        <row r="1452">
          <cell r="A1452">
            <v>53811</v>
          </cell>
          <cell r="B1452" t="str">
            <v>昭和の日</v>
          </cell>
        </row>
        <row r="1453">
          <cell r="A1453">
            <v>53815</v>
          </cell>
          <cell r="B1453" t="str">
            <v>憲法記念日</v>
          </cell>
        </row>
        <row r="1454">
          <cell r="A1454">
            <v>53816</v>
          </cell>
          <cell r="B1454" t="str">
            <v>みどりの日</v>
          </cell>
        </row>
        <row r="1455">
          <cell r="A1455">
            <v>53817</v>
          </cell>
          <cell r="B1455" t="str">
            <v>こどもの日</v>
          </cell>
        </row>
        <row r="1456">
          <cell r="A1456">
            <v>53818</v>
          </cell>
          <cell r="B1456" t="str">
            <v>振替休日</v>
          </cell>
        </row>
        <row r="1457">
          <cell r="A1457">
            <v>53888</v>
          </cell>
          <cell r="B1457" t="str">
            <v>海の日</v>
          </cell>
        </row>
        <row r="1458">
          <cell r="A1458">
            <v>53915</v>
          </cell>
          <cell r="B1458" t="str">
            <v>山の日</v>
          </cell>
        </row>
        <row r="1459">
          <cell r="A1459">
            <v>53916</v>
          </cell>
          <cell r="B1459" t="str">
            <v>振替休日</v>
          </cell>
        </row>
        <row r="1460">
          <cell r="A1460">
            <v>53951</v>
          </cell>
          <cell r="B1460" t="str">
            <v>敬老の日</v>
          </cell>
        </row>
        <row r="1461">
          <cell r="A1461">
            <v>53958</v>
          </cell>
          <cell r="B1461" t="str">
            <v>秋分の日</v>
          </cell>
        </row>
        <row r="1462">
          <cell r="A1462">
            <v>53979</v>
          </cell>
          <cell r="B1462" t="str">
            <v>体育の日</v>
          </cell>
        </row>
        <row r="1463">
          <cell r="A1463">
            <v>53999</v>
          </cell>
          <cell r="B1463" t="str">
            <v>文化の日</v>
          </cell>
        </row>
        <row r="1464">
          <cell r="A1464">
            <v>54000</v>
          </cell>
          <cell r="B1464" t="str">
            <v>振替休日</v>
          </cell>
        </row>
        <row r="1465">
          <cell r="A1465">
            <v>54019</v>
          </cell>
          <cell r="B1465" t="str">
            <v>勤労感謝の日</v>
          </cell>
        </row>
        <row r="1466">
          <cell r="A1466">
            <v>54049</v>
          </cell>
          <cell r="B1466" t="str">
            <v>天皇誕生日</v>
          </cell>
        </row>
        <row r="1467">
          <cell r="A1467">
            <v>54058</v>
          </cell>
          <cell r="B1467" t="str">
            <v>元日</v>
          </cell>
        </row>
        <row r="1468">
          <cell r="A1468">
            <v>54070</v>
          </cell>
          <cell r="B1468" t="str">
            <v>成人の日</v>
          </cell>
        </row>
        <row r="1469">
          <cell r="A1469">
            <v>54099</v>
          </cell>
          <cell r="B1469" t="str">
            <v>建国記念の日</v>
          </cell>
        </row>
        <row r="1470">
          <cell r="A1470">
            <v>54137</v>
          </cell>
          <cell r="B1470" t="str">
            <v>春分の日</v>
          </cell>
        </row>
        <row r="1471">
          <cell r="A1471">
            <v>54177</v>
          </cell>
          <cell r="B1471" t="str">
            <v>昭和の日</v>
          </cell>
        </row>
        <row r="1472">
          <cell r="A1472">
            <v>54181</v>
          </cell>
          <cell r="B1472" t="str">
            <v>憲法記念日</v>
          </cell>
        </row>
        <row r="1473">
          <cell r="A1473">
            <v>54182</v>
          </cell>
          <cell r="B1473" t="str">
            <v>みどりの日</v>
          </cell>
        </row>
        <row r="1474">
          <cell r="A1474">
            <v>54183</v>
          </cell>
          <cell r="B1474" t="str">
            <v>こどもの日</v>
          </cell>
        </row>
        <row r="1475">
          <cell r="A1475">
            <v>54184</v>
          </cell>
          <cell r="B1475" t="str">
            <v>振替休日</v>
          </cell>
        </row>
        <row r="1476">
          <cell r="A1476">
            <v>54259</v>
          </cell>
          <cell r="B1476" t="str">
            <v>海の日</v>
          </cell>
        </row>
        <row r="1477">
          <cell r="A1477">
            <v>54281</v>
          </cell>
          <cell r="B1477" t="str">
            <v>山の日</v>
          </cell>
        </row>
        <row r="1478">
          <cell r="A1478">
            <v>54322</v>
          </cell>
          <cell r="B1478" t="str">
            <v>敬老の日</v>
          </cell>
        </row>
        <row r="1479">
          <cell r="A1479">
            <v>54323</v>
          </cell>
          <cell r="B1479" t="str">
            <v>秋分の日</v>
          </cell>
        </row>
        <row r="1480">
          <cell r="A1480">
            <v>54343</v>
          </cell>
          <cell r="B1480" t="str">
            <v>体育の日</v>
          </cell>
        </row>
        <row r="1481">
          <cell r="A1481">
            <v>54365</v>
          </cell>
          <cell r="B1481" t="str">
            <v>文化の日</v>
          </cell>
        </row>
        <row r="1482">
          <cell r="A1482">
            <v>54385</v>
          </cell>
          <cell r="B1482" t="str">
            <v>勤労感謝の日</v>
          </cell>
        </row>
        <row r="1483">
          <cell r="A1483">
            <v>54415</v>
          </cell>
          <cell r="B1483" t="str">
            <v>天皇誕生日</v>
          </cell>
        </row>
        <row r="1484">
          <cell r="A1484">
            <v>54424</v>
          </cell>
          <cell r="B1484" t="str">
            <v>元日</v>
          </cell>
        </row>
        <row r="1485">
          <cell r="A1485">
            <v>54434</v>
          </cell>
          <cell r="B1485" t="str">
            <v>成人の日</v>
          </cell>
        </row>
        <row r="1486">
          <cell r="A1486">
            <v>54465</v>
          </cell>
          <cell r="B1486" t="str">
            <v>建国記念の日</v>
          </cell>
        </row>
        <row r="1487">
          <cell r="A1487">
            <v>54502</v>
          </cell>
          <cell r="B1487" t="str">
            <v>春分の日</v>
          </cell>
        </row>
        <row r="1488">
          <cell r="A1488">
            <v>54542</v>
          </cell>
          <cell r="B1488" t="str">
            <v>昭和の日</v>
          </cell>
        </row>
        <row r="1489">
          <cell r="A1489">
            <v>54546</v>
          </cell>
          <cell r="B1489" t="str">
            <v>憲法記念日</v>
          </cell>
        </row>
        <row r="1490">
          <cell r="A1490">
            <v>54547</v>
          </cell>
          <cell r="B1490" t="str">
            <v>みどりの日</v>
          </cell>
        </row>
        <row r="1491">
          <cell r="A1491">
            <v>54548</v>
          </cell>
          <cell r="B1491" t="str">
            <v>こどもの日</v>
          </cell>
        </row>
        <row r="1492">
          <cell r="A1492">
            <v>54623</v>
          </cell>
          <cell r="B1492" t="str">
            <v>海の日</v>
          </cell>
        </row>
        <row r="1493">
          <cell r="A1493">
            <v>54646</v>
          </cell>
          <cell r="B1493" t="str">
            <v>山の日</v>
          </cell>
        </row>
        <row r="1494">
          <cell r="A1494">
            <v>54686</v>
          </cell>
          <cell r="B1494" t="str">
            <v>敬老の日</v>
          </cell>
        </row>
        <row r="1495">
          <cell r="A1495">
            <v>54687</v>
          </cell>
          <cell r="B1495" t="str">
            <v>国民の休日</v>
          </cell>
        </row>
        <row r="1496">
          <cell r="A1496">
            <v>54688</v>
          </cell>
          <cell r="B1496" t="str">
            <v>秋分の日</v>
          </cell>
        </row>
        <row r="1497">
          <cell r="A1497">
            <v>54707</v>
          </cell>
          <cell r="B1497" t="str">
            <v>体育の日</v>
          </cell>
        </row>
        <row r="1498">
          <cell r="A1498">
            <v>54730</v>
          </cell>
          <cell r="B1498" t="str">
            <v>文化の日</v>
          </cell>
        </row>
        <row r="1499">
          <cell r="A1499">
            <v>54750</v>
          </cell>
          <cell r="B1499" t="str">
            <v>勤労感謝の日</v>
          </cell>
        </row>
        <row r="1500">
          <cell r="A1500">
            <v>54780</v>
          </cell>
          <cell r="B1500" t="str">
            <v>天皇誕生日</v>
          </cell>
        </row>
        <row r="1501">
          <cell r="A1501">
            <v>54789</v>
          </cell>
          <cell r="B1501" t="str">
            <v>元日</v>
          </cell>
        </row>
        <row r="1502">
          <cell r="A1502">
            <v>54798</v>
          </cell>
          <cell r="B1502" t="str">
            <v>成人の日</v>
          </cell>
        </row>
        <row r="1503">
          <cell r="A1503">
            <v>54830</v>
          </cell>
          <cell r="B1503" t="str">
            <v>建国記念の日</v>
          </cell>
        </row>
        <row r="1504">
          <cell r="A1504">
            <v>54867</v>
          </cell>
          <cell r="B1504" t="str">
            <v>春分の日</v>
          </cell>
        </row>
        <row r="1505">
          <cell r="A1505">
            <v>54868</v>
          </cell>
          <cell r="B1505" t="str">
            <v>振替休日</v>
          </cell>
        </row>
        <row r="1506">
          <cell r="A1506">
            <v>54907</v>
          </cell>
          <cell r="B1506" t="str">
            <v>昭和の日</v>
          </cell>
        </row>
        <row r="1507">
          <cell r="A1507">
            <v>54911</v>
          </cell>
          <cell r="B1507" t="str">
            <v>憲法記念日</v>
          </cell>
        </row>
        <row r="1508">
          <cell r="A1508">
            <v>54912</v>
          </cell>
          <cell r="B1508" t="str">
            <v>みどりの日</v>
          </cell>
        </row>
        <row r="1509">
          <cell r="A1509">
            <v>54913</v>
          </cell>
          <cell r="B1509" t="str">
            <v>こどもの日</v>
          </cell>
        </row>
        <row r="1510">
          <cell r="A1510">
            <v>54987</v>
          </cell>
          <cell r="B1510" t="str">
            <v>海の日</v>
          </cell>
        </row>
        <row r="1511">
          <cell r="A1511">
            <v>55011</v>
          </cell>
          <cell r="B1511" t="str">
            <v>山の日</v>
          </cell>
        </row>
        <row r="1512">
          <cell r="A1512">
            <v>55050</v>
          </cell>
          <cell r="B1512" t="str">
            <v>敬老の日</v>
          </cell>
        </row>
        <row r="1513">
          <cell r="A1513">
            <v>55054</v>
          </cell>
          <cell r="B1513" t="str">
            <v>秋分の日</v>
          </cell>
        </row>
        <row r="1514">
          <cell r="A1514">
            <v>55071</v>
          </cell>
          <cell r="B1514" t="str">
            <v>体育の日</v>
          </cell>
        </row>
        <row r="1515">
          <cell r="A1515">
            <v>55095</v>
          </cell>
          <cell r="B1515" t="str">
            <v>文化の日</v>
          </cell>
        </row>
        <row r="1516">
          <cell r="A1516">
            <v>55115</v>
          </cell>
          <cell r="B1516" t="str">
            <v>勤労感謝の日</v>
          </cell>
        </row>
        <row r="1517">
          <cell r="A1517">
            <v>55145</v>
          </cell>
          <cell r="B1517" t="str">
            <v>天皇誕生日</v>
          </cell>
        </row>
      </sheetData>
      <sheetData sheetId="4"/>
      <sheetData sheetId="5"/>
      <sheetData sheetId="6"/>
      <sheetData sheetId="7">
        <row r="1">
          <cell r="A1" t="str">
            <v>月齢</v>
          </cell>
          <cell r="B1" t="str">
            <v>画像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  <row r="11">
          <cell r="A11">
            <v>10</v>
          </cell>
        </row>
        <row r="12">
          <cell r="A12">
            <v>11</v>
          </cell>
        </row>
        <row r="13">
          <cell r="A13">
            <v>12</v>
          </cell>
        </row>
        <row r="14">
          <cell r="A14">
            <v>13</v>
          </cell>
        </row>
        <row r="15">
          <cell r="A15">
            <v>14</v>
          </cell>
        </row>
        <row r="16">
          <cell r="A16">
            <v>15</v>
          </cell>
        </row>
        <row r="17">
          <cell r="A17">
            <v>16</v>
          </cell>
        </row>
        <row r="18">
          <cell r="A18">
            <v>17</v>
          </cell>
        </row>
        <row r="19">
          <cell r="A19">
            <v>18</v>
          </cell>
        </row>
        <row r="20">
          <cell r="A20">
            <v>19</v>
          </cell>
        </row>
        <row r="21">
          <cell r="A21">
            <v>20</v>
          </cell>
        </row>
        <row r="22">
          <cell r="A22">
            <v>21</v>
          </cell>
        </row>
        <row r="23">
          <cell r="A23">
            <v>22</v>
          </cell>
        </row>
        <row r="24">
          <cell r="A24">
            <v>23</v>
          </cell>
        </row>
        <row r="25">
          <cell r="A25">
            <v>24</v>
          </cell>
        </row>
        <row r="26">
          <cell r="A26">
            <v>25</v>
          </cell>
        </row>
        <row r="27">
          <cell r="A27">
            <v>26</v>
          </cell>
        </row>
        <row r="28">
          <cell r="A28">
            <v>27</v>
          </cell>
        </row>
        <row r="29">
          <cell r="A29">
            <v>28</v>
          </cell>
        </row>
        <row r="30">
          <cell r="A30">
            <v>29</v>
          </cell>
        </row>
        <row r="31">
          <cell r="A31">
            <v>30</v>
          </cell>
        </row>
      </sheetData>
      <sheetData sheetId="8"/>
      <sheetData sheetId="9">
        <row r="3">
          <cell r="I3" t="str">
            <v>申</v>
          </cell>
        </row>
        <row r="6">
          <cell r="H6" t="str">
            <v>子</v>
          </cell>
        </row>
        <row r="7">
          <cell r="H7" t="str">
            <v>丑</v>
          </cell>
        </row>
        <row r="8">
          <cell r="H8" t="str">
            <v>寅</v>
          </cell>
        </row>
        <row r="9">
          <cell r="H9" t="str">
            <v>卯</v>
          </cell>
        </row>
        <row r="10">
          <cell r="H10" t="str">
            <v>辰</v>
          </cell>
        </row>
        <row r="11">
          <cell r="H11" t="str">
            <v>巳</v>
          </cell>
        </row>
        <row r="12">
          <cell r="H12" t="str">
            <v>午</v>
          </cell>
        </row>
        <row r="13">
          <cell r="H13" t="str">
            <v>未</v>
          </cell>
        </row>
        <row r="14">
          <cell r="H14" t="str">
            <v>申</v>
          </cell>
        </row>
        <row r="15">
          <cell r="H15" t="str">
            <v>酉</v>
          </cell>
        </row>
        <row r="16">
          <cell r="H16" t="str">
            <v>戌</v>
          </cell>
        </row>
        <row r="17">
          <cell r="H17" t="str">
            <v>亥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P51"/>
  <sheetViews>
    <sheetView tabSelected="1" workbookViewId="0">
      <selection activeCell="A14" sqref="A14"/>
    </sheetView>
  </sheetViews>
  <sheetFormatPr defaultRowHeight="13.5"/>
  <cols>
    <col min="1" max="1" width="9" style="42"/>
    <col min="2" max="2" width="16.5" style="42" customWidth="1"/>
    <col min="3" max="3" width="13.875" style="42" customWidth="1"/>
    <col min="4" max="4" width="15.25" style="42" customWidth="1"/>
    <col min="5" max="6" width="6.875" style="42" customWidth="1"/>
    <col min="7" max="7" width="3.5" style="42" bestFit="1" customWidth="1"/>
    <col min="8" max="8" width="4.75" style="42" customWidth="1"/>
    <col min="9" max="9" width="5.5" style="42" bestFit="1" customWidth="1"/>
    <col min="10" max="10" width="5.25" style="42" bestFit="1" customWidth="1"/>
    <col min="11" max="11" width="9.25" style="42" bestFit="1" customWidth="1"/>
    <col min="12" max="12" width="11.625" style="42" bestFit="1" customWidth="1"/>
    <col min="13" max="13" width="5.5" style="42" bestFit="1" customWidth="1"/>
    <col min="14" max="14" width="5.25" style="42" bestFit="1" customWidth="1"/>
    <col min="15" max="15" width="9.25" style="42" bestFit="1" customWidth="1"/>
    <col min="16" max="16" width="11.625" style="42" bestFit="1" customWidth="1"/>
    <col min="17" max="17" width="3.5" style="42" bestFit="1" customWidth="1"/>
    <col min="18" max="16384" width="9" style="42"/>
  </cols>
  <sheetData>
    <row r="1" spans="2:6" ht="24.75" customHeight="1">
      <c r="B1" s="127" t="s">
        <v>182</v>
      </c>
      <c r="C1" s="127"/>
      <c r="D1" s="127"/>
      <c r="E1" s="127"/>
      <c r="F1" s="127"/>
    </row>
    <row r="2" spans="2:6" ht="14.25" thickBot="1">
      <c r="B2" s="2"/>
    </row>
    <row r="3" spans="2:6" ht="25.5" customHeight="1" thickBot="1">
      <c r="B3" s="49" t="s">
        <v>183</v>
      </c>
      <c r="C3" s="49" t="s">
        <v>184</v>
      </c>
      <c r="D3" s="49" t="s">
        <v>6</v>
      </c>
      <c r="E3" s="49" t="s">
        <v>7</v>
      </c>
      <c r="F3" s="49" t="s">
        <v>8</v>
      </c>
    </row>
    <row r="4" spans="2:6" ht="25.5" customHeight="1" thickBot="1">
      <c r="B4" s="118">
        <v>2034</v>
      </c>
      <c r="C4" s="51">
        <v>42479</v>
      </c>
      <c r="D4" s="50">
        <v>23</v>
      </c>
      <c r="E4" s="50">
        <v>59</v>
      </c>
      <c r="F4" s="50">
        <v>59</v>
      </c>
    </row>
    <row r="5" spans="2:6" ht="18" thickBot="1">
      <c r="B5" s="47"/>
      <c r="C5" s="47"/>
      <c r="D5" s="47"/>
      <c r="E5" s="47"/>
      <c r="F5" s="47"/>
    </row>
    <row r="6" spans="2:6" ht="27.75" customHeight="1" thickBot="1">
      <c r="B6" s="52" t="s">
        <v>169</v>
      </c>
      <c r="C6" s="52" t="s">
        <v>160</v>
      </c>
      <c r="D6" s="52" t="s">
        <v>159</v>
      </c>
      <c r="E6" s="128" t="s">
        <v>3</v>
      </c>
      <c r="F6" s="128"/>
    </row>
    <row r="7" spans="2:6" ht="27.75" customHeight="1" thickBot="1">
      <c r="B7" s="53">
        <f>旧暦計算!A6</f>
        <v>2034</v>
      </c>
      <c r="C7" s="54" t="str">
        <f>旧暦計算!E10&amp;旧暦計算!F10</f>
        <v>3</v>
      </c>
      <c r="D7" s="53">
        <f>旧暦計算!D6</f>
        <v>1</v>
      </c>
      <c r="E7" s="129">
        <f>INDEX(月齢計算!C21:U21,MATCH(MIN(INDEX(ABS((0-月齢計算!C17:U17)),)),INDEX(ABS((0-月齢計算!C17:U17)),),0))</f>
        <v>0.81388755721854977</v>
      </c>
      <c r="F7" s="129"/>
    </row>
    <row r="8" spans="2:6" ht="17.25">
      <c r="B8" s="47"/>
      <c r="C8" s="47"/>
      <c r="D8" s="47"/>
      <c r="E8" s="47"/>
      <c r="F8" s="47"/>
    </row>
    <row r="9" spans="2:6" ht="17.25">
      <c r="B9" s="45" t="s">
        <v>194</v>
      </c>
      <c r="C9" s="47"/>
      <c r="D9" s="47"/>
      <c r="E9" s="47"/>
      <c r="F9" s="47"/>
    </row>
    <row r="10" spans="2:6" ht="17.25">
      <c r="B10" s="45" t="s">
        <v>192</v>
      </c>
      <c r="C10" s="47"/>
      <c r="D10" s="47"/>
      <c r="E10" s="47"/>
      <c r="F10" s="47"/>
    </row>
    <row r="11" spans="2:6" ht="17.25">
      <c r="B11" s="98"/>
      <c r="C11" s="47"/>
      <c r="D11" s="47"/>
      <c r="E11" s="47"/>
      <c r="F11" s="47"/>
    </row>
    <row r="12" spans="2:6" ht="17.25">
      <c r="B12" s="98" t="s">
        <v>204</v>
      </c>
      <c r="C12" s="119">
        <f>月齢計算!C13</f>
        <v>41.228822994016809</v>
      </c>
      <c r="D12" s="47"/>
      <c r="E12" s="47"/>
      <c r="F12" s="47"/>
    </row>
    <row r="13" spans="2:6" ht="17.25">
      <c r="B13" s="98" t="s">
        <v>205</v>
      </c>
      <c r="C13" s="119">
        <f>月齢計算!C15</f>
        <v>29.630701979976948</v>
      </c>
      <c r="D13" s="47"/>
      <c r="E13" s="47"/>
      <c r="F13" s="47"/>
    </row>
    <row r="14" spans="2:6" ht="17.25">
      <c r="B14" s="99" t="s">
        <v>206</v>
      </c>
      <c r="C14" s="119">
        <f>360-(ABS(C13-C12))</f>
        <v>348.40187898596014</v>
      </c>
      <c r="D14" s="45">
        <v>90</v>
      </c>
      <c r="E14" s="120">
        <f>(C14-D14)</f>
        <v>258.40187898596014</v>
      </c>
      <c r="F14" s="47"/>
    </row>
    <row r="15" spans="2:6" ht="17.25">
      <c r="B15" s="45" t="s">
        <v>220</v>
      </c>
      <c r="C15" s="47">
        <f>月齢計算!C5</f>
        <v>64071.62498842593</v>
      </c>
      <c r="D15" s="47"/>
      <c r="E15" s="47"/>
      <c r="F15" s="47"/>
    </row>
    <row r="16" spans="2:6" ht="17.25">
      <c r="B16" s="47"/>
      <c r="C16" s="47"/>
      <c r="D16" s="47"/>
      <c r="E16" s="47"/>
      <c r="F16" s="47"/>
    </row>
    <row r="17" spans="2:16" ht="17.25">
      <c r="B17" s="45" t="s">
        <v>186</v>
      </c>
      <c r="C17" s="45"/>
      <c r="D17" s="47"/>
      <c r="E17" s="47"/>
      <c r="F17" s="47"/>
    </row>
    <row r="18" spans="2:16" ht="17.25">
      <c r="B18" s="45" t="s">
        <v>198</v>
      </c>
      <c r="C18" s="47"/>
      <c r="D18" s="47"/>
      <c r="E18" s="47"/>
    </row>
    <row r="19" spans="2:16" ht="17.25">
      <c r="B19" s="46" t="s">
        <v>185</v>
      </c>
      <c r="C19" s="47"/>
      <c r="D19" s="47"/>
      <c r="E19" s="47"/>
    </row>
    <row r="20" spans="2:16" ht="17.25">
      <c r="B20" s="48" t="s">
        <v>193</v>
      </c>
      <c r="C20" s="47"/>
      <c r="D20" s="47"/>
      <c r="E20" s="47"/>
      <c r="F20" s="47"/>
    </row>
    <row r="21" spans="2:16" ht="17.25">
      <c r="E21" s="47"/>
      <c r="F21" s="47"/>
    </row>
    <row r="22" spans="2:16" ht="17.25">
      <c r="E22" s="47"/>
      <c r="F22" s="47"/>
    </row>
    <row r="23" spans="2:16" ht="17.25">
      <c r="B23" s="47"/>
      <c r="C23" s="47"/>
      <c r="D23" s="47"/>
      <c r="E23" s="47"/>
      <c r="F23" s="47"/>
    </row>
    <row r="24" spans="2:16">
      <c r="B24" s="42">
        <v>0</v>
      </c>
      <c r="C24" s="42" t="s">
        <v>207</v>
      </c>
    </row>
    <row r="25" spans="2:16">
      <c r="B25" s="42">
        <v>40</v>
      </c>
      <c r="C25" s="42" t="s">
        <v>208</v>
      </c>
      <c r="G25" s="38"/>
    </row>
    <row r="26" spans="2:16">
      <c r="B26" s="3">
        <v>90</v>
      </c>
      <c r="C26" s="42" t="s">
        <v>209</v>
      </c>
      <c r="G26" s="38"/>
      <c r="I26" s="41"/>
      <c r="J26" s="40"/>
      <c r="L26" s="1"/>
      <c r="M26" s="3"/>
      <c r="P26" s="1"/>
    </row>
    <row r="27" spans="2:16">
      <c r="B27" s="3">
        <v>155</v>
      </c>
      <c r="C27" s="42" t="s">
        <v>210</v>
      </c>
      <c r="I27" s="41"/>
      <c r="J27" s="40"/>
      <c r="L27" s="1"/>
      <c r="M27" s="3"/>
      <c r="P27" s="1"/>
    </row>
    <row r="28" spans="2:16">
      <c r="B28" s="3">
        <v>167</v>
      </c>
      <c r="C28" s="42" t="s">
        <v>211</v>
      </c>
      <c r="I28" s="41"/>
      <c r="J28" s="40"/>
      <c r="L28" s="1"/>
      <c r="M28" s="3"/>
      <c r="P28" s="1"/>
    </row>
    <row r="29" spans="2:16">
      <c r="B29" s="3">
        <v>180</v>
      </c>
      <c r="C29" s="42" t="s">
        <v>212</v>
      </c>
      <c r="I29" s="41"/>
      <c r="J29" s="40"/>
      <c r="L29" s="1"/>
      <c r="M29" s="3"/>
      <c r="P29" s="1"/>
    </row>
    <row r="30" spans="2:16">
      <c r="B30" s="3">
        <v>193</v>
      </c>
      <c r="C30" s="42" t="s">
        <v>213</v>
      </c>
      <c r="I30" s="41"/>
      <c r="J30" s="40"/>
      <c r="L30" s="1"/>
      <c r="M30" s="3"/>
      <c r="P30" s="1"/>
    </row>
    <row r="31" spans="2:16">
      <c r="B31" s="3">
        <v>205</v>
      </c>
      <c r="C31" s="42" t="s">
        <v>214</v>
      </c>
      <c r="I31" s="41"/>
      <c r="J31" s="40"/>
      <c r="L31" s="1"/>
      <c r="M31" s="3"/>
      <c r="P31" s="1"/>
    </row>
    <row r="32" spans="2:16">
      <c r="B32" s="3">
        <v>220</v>
      </c>
      <c r="C32" s="42" t="s">
        <v>215</v>
      </c>
      <c r="I32" s="41"/>
      <c r="J32" s="40"/>
      <c r="L32" s="1"/>
      <c r="M32" s="3"/>
      <c r="P32" s="1"/>
    </row>
    <row r="33" spans="2:16">
      <c r="B33" s="3">
        <v>270</v>
      </c>
      <c r="C33" s="42" t="s">
        <v>216</v>
      </c>
      <c r="I33" s="41"/>
      <c r="J33" s="40"/>
      <c r="L33" s="1"/>
      <c r="M33" s="3"/>
      <c r="P33" s="1"/>
    </row>
    <row r="34" spans="2:16">
      <c r="B34" s="3">
        <v>320</v>
      </c>
      <c r="C34" s="42" t="s">
        <v>217</v>
      </c>
      <c r="I34" s="41"/>
      <c r="J34" s="40"/>
      <c r="L34" s="1"/>
      <c r="M34" s="3"/>
      <c r="P34" s="1"/>
    </row>
    <row r="35" spans="2:16">
      <c r="B35" s="3">
        <v>350</v>
      </c>
      <c r="C35" s="42" t="s">
        <v>218</v>
      </c>
      <c r="I35" s="41"/>
      <c r="J35" s="40"/>
      <c r="L35" s="1"/>
      <c r="M35" s="3"/>
      <c r="P35" s="1"/>
    </row>
    <row r="36" spans="2:16">
      <c r="B36" s="3"/>
      <c r="I36" s="41"/>
      <c r="J36" s="40"/>
      <c r="L36" s="1"/>
      <c r="M36" s="3"/>
      <c r="P36" s="1"/>
    </row>
    <row r="37" spans="2:16">
      <c r="B37" s="3"/>
      <c r="I37" s="41"/>
      <c r="J37" s="40"/>
      <c r="L37" s="1"/>
      <c r="M37" s="3"/>
      <c r="P37" s="1"/>
    </row>
    <row r="38" spans="2:16">
      <c r="I38" s="41"/>
      <c r="J38" s="40"/>
      <c r="L38" s="1"/>
    </row>
    <row r="39" spans="2:16">
      <c r="I39" s="41"/>
      <c r="J39" s="40"/>
      <c r="L39" s="1"/>
    </row>
    <row r="40" spans="2:16">
      <c r="B40" s="1"/>
      <c r="I40" s="41"/>
      <c r="J40" s="40"/>
      <c r="L40" s="1"/>
    </row>
    <row r="41" spans="2:16">
      <c r="B41" s="1"/>
      <c r="I41" s="41"/>
      <c r="J41" s="40"/>
      <c r="L41" s="1"/>
    </row>
    <row r="42" spans="2:16">
      <c r="I42" s="41"/>
      <c r="J42" s="40"/>
      <c r="L42" s="1"/>
    </row>
    <row r="43" spans="2:16">
      <c r="I43" s="41"/>
      <c r="J43" s="40"/>
      <c r="L43" s="1"/>
    </row>
    <row r="44" spans="2:16">
      <c r="B44" s="1"/>
      <c r="I44" s="41"/>
      <c r="J44" s="40"/>
      <c r="L44" s="1"/>
    </row>
    <row r="45" spans="2:16">
      <c r="B45" s="1"/>
      <c r="I45" s="41"/>
      <c r="J45" s="40"/>
      <c r="L45" s="1"/>
    </row>
    <row r="46" spans="2:16">
      <c r="I46" s="41"/>
      <c r="J46" s="40"/>
      <c r="L46" s="1"/>
    </row>
    <row r="47" spans="2:16">
      <c r="I47" s="41"/>
      <c r="J47" s="40"/>
      <c r="L47" s="1"/>
    </row>
    <row r="48" spans="2:16">
      <c r="I48" s="41"/>
      <c r="J48" s="40"/>
      <c r="L48" s="1"/>
    </row>
    <row r="49" spans="2:12">
      <c r="B49" s="1"/>
      <c r="I49" s="41"/>
      <c r="J49" s="40"/>
      <c r="L49" s="1"/>
    </row>
    <row r="50" spans="2:12">
      <c r="I50" s="41"/>
      <c r="J50" s="40"/>
      <c r="L50" s="1"/>
    </row>
    <row r="51" spans="2:12">
      <c r="I51" s="41"/>
      <c r="J51" s="40"/>
      <c r="L51" s="1"/>
    </row>
  </sheetData>
  <mergeCells count="3">
    <mergeCell ref="B1:F1"/>
    <mergeCell ref="E6:F6"/>
    <mergeCell ref="E7:F7"/>
  </mergeCells>
  <phoneticPr fontId="1"/>
  <conditionalFormatting sqref="G31:G45">
    <cfRule type="expression" dxfId="3" priority="2">
      <formula>OR(G31="冬至",G31="春分",G31="夏至",G31="秋分")</formula>
    </cfRule>
  </conditionalFormatting>
  <conditionalFormatting sqref="G25:G26">
    <cfRule type="expression" dxfId="2" priority="3">
      <formula>I40="中"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121"/>
  <sheetViews>
    <sheetView workbookViewId="0">
      <pane xSplit="2" ySplit="3" topLeftCell="E4" activePane="bottomRight" state="frozen"/>
      <selection pane="topRight" activeCell="C1" sqref="C1"/>
      <selection pane="bottomLeft" activeCell="A4" sqref="A4"/>
      <selection pane="bottomRight" activeCell="I23" sqref="I23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21" width="9.5" bestFit="1" customWidth="1"/>
  </cols>
  <sheetData>
    <row r="1" spans="1:21">
      <c r="B1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旧暦計算!A19</f>
        <v>49053</v>
      </c>
      <c r="C2">
        <v>23</v>
      </c>
      <c r="D2">
        <v>59</v>
      </c>
      <c r="E2">
        <v>59</v>
      </c>
    </row>
    <row r="3" spans="1:21">
      <c r="A3">
        <v>20</v>
      </c>
      <c r="B3" t="s">
        <v>65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64071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64071.62498842593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64071.62498842593</v>
      </c>
      <c r="D11" s="12">
        <f>C22</f>
        <v>64070.67290244405</v>
      </c>
      <c r="E11" s="12">
        <f t="shared" ref="E11:U11" si="1">D22</f>
        <v>64070.834308620397</v>
      </c>
      <c r="F11" s="12">
        <f t="shared" si="1"/>
        <v>64070.807190224506</v>
      </c>
      <c r="G11" s="12">
        <f t="shared" si="1"/>
        <v>64070.811759482298</v>
      </c>
      <c r="H11" s="12">
        <f t="shared" si="1"/>
        <v>64070.810989937883</v>
      </c>
      <c r="I11" s="12">
        <f t="shared" si="1"/>
        <v>64070.811119552607</v>
      </c>
      <c r="J11" s="12">
        <f t="shared" si="1"/>
        <v>64070.811097721809</v>
      </c>
      <c r="K11" s="12">
        <f t="shared" si="1"/>
        <v>64070.811101398736</v>
      </c>
      <c r="L11" s="12">
        <f t="shared" si="1"/>
        <v>64070.811100779443</v>
      </c>
      <c r="M11" s="12">
        <f t="shared" si="1"/>
        <v>64070.811100883751</v>
      </c>
      <c r="N11" s="12">
        <f t="shared" si="1"/>
        <v>64070.811100866187</v>
      </c>
      <c r="O11" s="12">
        <f t="shared" si="1"/>
        <v>64070.811100869149</v>
      </c>
      <c r="P11" s="12">
        <f t="shared" si="1"/>
        <v>64070.811100868646</v>
      </c>
      <c r="Q11" s="12">
        <f t="shared" si="1"/>
        <v>64070.811100868726</v>
      </c>
      <c r="R11" s="12">
        <f t="shared" si="1"/>
        <v>64070.811100868712</v>
      </c>
      <c r="S11" s="12">
        <f t="shared" si="1"/>
        <v>64070.811100868719</v>
      </c>
      <c r="T11" s="12">
        <f t="shared" si="1"/>
        <v>64070.811100868712</v>
      </c>
      <c r="U11" s="12">
        <f t="shared" si="1"/>
        <v>64070.811100868719</v>
      </c>
    </row>
    <row r="12" spans="1:21">
      <c r="A12" t="s">
        <v>102</v>
      </c>
      <c r="B1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t="s">
        <v>102</v>
      </c>
      <c r="B13" s="2" t="s">
        <v>73</v>
      </c>
      <c r="C13" s="12">
        <f>C90</f>
        <v>41.228822994016809</v>
      </c>
      <c r="D13" s="12">
        <f t="shared" ref="D13:U13" si="2">D90</f>
        <v>26.733711920853239</v>
      </c>
      <c r="E13" s="12">
        <f t="shared" si="2"/>
        <v>29.188108314847341</v>
      </c>
      <c r="F13" s="12">
        <f t="shared" si="2"/>
        <v>28.775579469074728</v>
      </c>
      <c r="G13" s="12">
        <f t="shared" si="2"/>
        <v>28.845083507505478</v>
      </c>
      <c r="H13" s="12">
        <f t="shared" si="2"/>
        <v>28.833377671457129</v>
      </c>
      <c r="I13" s="12">
        <f t="shared" si="2"/>
        <v>28.835349287546705</v>
      </c>
      <c r="J13" s="12">
        <f t="shared" si="2"/>
        <v>28.835017211415106</v>
      </c>
      <c r="K13" s="12">
        <f t="shared" si="2"/>
        <v>28.835073142399779</v>
      </c>
      <c r="L13" s="12">
        <f t="shared" si="2"/>
        <v>28.835063722130144</v>
      </c>
      <c r="M13" s="12">
        <f t="shared" si="2"/>
        <v>28.835065308754565</v>
      </c>
      <c r="N13" s="12">
        <f t="shared" si="2"/>
        <v>28.835065041552298</v>
      </c>
      <c r="O13" s="12">
        <f t="shared" si="2"/>
        <v>28.835065086634131</v>
      </c>
      <c r="P13" s="12">
        <f t="shared" si="2"/>
        <v>28.835065079008928</v>
      </c>
      <c r="Q13" s="12">
        <f t="shared" si="2"/>
        <v>28.835065080231288</v>
      </c>
      <c r="R13" s="12">
        <f t="shared" si="2"/>
        <v>28.835065079969354</v>
      </c>
      <c r="S13" s="12">
        <f t="shared" si="2"/>
        <v>28.835065080143977</v>
      </c>
      <c r="T13" s="12">
        <f t="shared" si="2"/>
        <v>28.835065079969354</v>
      </c>
      <c r="U13" s="12">
        <f t="shared" si="2"/>
        <v>28.835065080143977</v>
      </c>
    </row>
    <row r="14" spans="1:21">
      <c r="A14" t="s">
        <v>74</v>
      </c>
      <c r="B14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t="s">
        <v>74</v>
      </c>
      <c r="B15" s="2" t="s">
        <v>77</v>
      </c>
      <c r="C15" s="12">
        <f>C121</f>
        <v>29.630701979976948</v>
      </c>
      <c r="D15" s="12">
        <f t="shared" ref="D15:U15" si="3">D121</f>
        <v>28.699929679911293</v>
      </c>
      <c r="E15" s="12">
        <f t="shared" si="3"/>
        <v>28.857757439796842</v>
      </c>
      <c r="F15" s="12">
        <f t="shared" si="3"/>
        <v>28.83124125366885</v>
      </c>
      <c r="G15" s="12">
        <f t="shared" si="3"/>
        <v>28.835709071363453</v>
      </c>
      <c r="H15" s="12">
        <f t="shared" si="3"/>
        <v>28.834956612063252</v>
      </c>
      <c r="I15" s="12">
        <f t="shared" si="3"/>
        <v>28.8350833491495</v>
      </c>
      <c r="J15" s="12">
        <f t="shared" si="3"/>
        <v>28.835062003032363</v>
      </c>
      <c r="K15" s="12">
        <f t="shared" si="3"/>
        <v>28.835065598330402</v>
      </c>
      <c r="L15" s="12">
        <f t="shared" si="3"/>
        <v>28.835064992783373</v>
      </c>
      <c r="M15" s="12">
        <f t="shared" si="3"/>
        <v>28.835065094770471</v>
      </c>
      <c r="N15" s="12">
        <f t="shared" si="3"/>
        <v>28.835065077599211</v>
      </c>
      <c r="O15" s="12">
        <f t="shared" si="3"/>
        <v>28.835065080495042</v>
      </c>
      <c r="P15" s="12">
        <f t="shared" si="3"/>
        <v>28.835065080002096</v>
      </c>
      <c r="Q15" s="12">
        <f t="shared" si="3"/>
        <v>28.835065080080312</v>
      </c>
      <c r="R15" s="12">
        <f t="shared" si="3"/>
        <v>28.83506508006576</v>
      </c>
      <c r="S15" s="12">
        <f t="shared" si="3"/>
        <v>28.835065080073036</v>
      </c>
      <c r="T15" s="12">
        <f t="shared" si="3"/>
        <v>28.83506508006576</v>
      </c>
      <c r="U15" s="12">
        <f t="shared" si="3"/>
        <v>28.835065080073036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11.598121014039862</v>
      </c>
      <c r="D17" s="12">
        <f t="shared" ref="D17:U17" si="4">D13-D15</f>
        <v>-1.9662177590580541</v>
      </c>
      <c r="E17" s="12">
        <f t="shared" si="4"/>
        <v>0.33035087505049887</v>
      </c>
      <c r="F17" s="12">
        <f t="shared" si="4"/>
        <v>-5.5661784594121855E-2</v>
      </c>
      <c r="G17" s="12">
        <f t="shared" si="4"/>
        <v>9.3744361420249334E-3</v>
      </c>
      <c r="H17" s="12">
        <f t="shared" si="4"/>
        <v>-1.5789406061230693E-3</v>
      </c>
      <c r="I17" s="12">
        <f t="shared" si="4"/>
        <v>2.659383972059004E-4</v>
      </c>
      <c r="J17" s="12">
        <f t="shared" si="4"/>
        <v>-4.4791617256123573E-5</v>
      </c>
      <c r="K17" s="12">
        <f t="shared" si="4"/>
        <v>7.544069376308471E-6</v>
      </c>
      <c r="L17" s="12">
        <f t="shared" si="4"/>
        <v>-1.2706532288575545E-6</v>
      </c>
      <c r="M17" s="12">
        <f t="shared" si="4"/>
        <v>2.1398409444373101E-7</v>
      </c>
      <c r="N17" s="12">
        <f t="shared" si="4"/>
        <v>-3.6046913010068238E-8</v>
      </c>
      <c r="O17" s="12">
        <f t="shared" si="4"/>
        <v>6.1390892369672656E-9</v>
      </c>
      <c r="P17" s="12">
        <f t="shared" si="4"/>
        <v>-9.9316821433603764E-10</v>
      </c>
      <c r="Q17" s="12">
        <f t="shared" si="4"/>
        <v>1.5097612049430609E-10</v>
      </c>
      <c r="R17" s="12">
        <f t="shared" si="4"/>
        <v>-9.6406438387930393E-11</v>
      </c>
      <c r="S17" s="12">
        <f t="shared" si="4"/>
        <v>7.0940586738288403E-11</v>
      </c>
      <c r="T17" s="12">
        <f t="shared" si="4"/>
        <v>-9.6406438387930393E-11</v>
      </c>
      <c r="U17" s="12">
        <f t="shared" si="4"/>
        <v>7.0940586738288403E-11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64070.67290244405</v>
      </c>
      <c r="D19" s="12">
        <f>D11-(D17/D7)</f>
        <v>64070.834308620397</v>
      </c>
      <c r="E19" s="12">
        <f>E11-(E17/E7)</f>
        <v>64070.807190224506</v>
      </c>
      <c r="F19" s="12">
        <f t="shared" ref="F19:U19" si="5">F11-(F17/F7)</f>
        <v>64070.811759482298</v>
      </c>
      <c r="G19" s="12">
        <f t="shared" si="5"/>
        <v>64070.810989937883</v>
      </c>
      <c r="H19" s="12">
        <f t="shared" si="5"/>
        <v>64070.811119552607</v>
      </c>
      <c r="I19" s="12">
        <f t="shared" si="5"/>
        <v>64070.811097721809</v>
      </c>
      <c r="J19" s="12">
        <f t="shared" si="5"/>
        <v>64070.811101398736</v>
      </c>
      <c r="K19" s="12">
        <f t="shared" si="5"/>
        <v>64070.811100779443</v>
      </c>
      <c r="L19" s="12">
        <f t="shared" si="5"/>
        <v>64070.811100883751</v>
      </c>
      <c r="M19" s="12">
        <f t="shared" si="5"/>
        <v>64070.811100866187</v>
      </c>
      <c r="N19" s="12">
        <f t="shared" si="5"/>
        <v>64070.811100869149</v>
      </c>
      <c r="O19" s="12">
        <f t="shared" si="5"/>
        <v>64070.811100868646</v>
      </c>
      <c r="P19" s="12">
        <f t="shared" si="5"/>
        <v>64070.811100868726</v>
      </c>
      <c r="Q19" s="12">
        <f t="shared" si="5"/>
        <v>64070.811100868712</v>
      </c>
      <c r="R19" s="12">
        <f t="shared" si="5"/>
        <v>64070.811100868719</v>
      </c>
      <c r="S19" s="12">
        <f t="shared" si="5"/>
        <v>64070.811100868712</v>
      </c>
      <c r="T19" s="12">
        <f t="shared" si="5"/>
        <v>64070.811100868719</v>
      </c>
      <c r="U19" s="12">
        <f t="shared" si="5"/>
        <v>64070.811100868712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2">
        <f>C11-C19</f>
        <v>0.95208598188037286</v>
      </c>
      <c r="D21" s="12">
        <f>$C11-D19</f>
        <v>0.79067980553372763</v>
      </c>
      <c r="E21" s="12">
        <f>$C11-E19</f>
        <v>0.81779820142401149</v>
      </c>
      <c r="F21" s="12">
        <f t="shared" ref="F21:U21" si="6">$C11-F19</f>
        <v>0.81322894363256637</v>
      </c>
      <c r="G21" s="12">
        <f t="shared" si="6"/>
        <v>0.81399848804721842</v>
      </c>
      <c r="H21" s="12">
        <f t="shared" si="6"/>
        <v>0.8138688733233721</v>
      </c>
      <c r="I21" s="12">
        <f t="shared" si="6"/>
        <v>0.81389070412114961</v>
      </c>
      <c r="J21" s="12">
        <f>$C11-J19</f>
        <v>0.81388702719414141</v>
      </c>
      <c r="K21" s="12">
        <f t="shared" si="6"/>
        <v>0.81388764648727374</v>
      </c>
      <c r="L21" s="12">
        <f t="shared" si="6"/>
        <v>0.81388754217914538</v>
      </c>
      <c r="M21" s="12">
        <f t="shared" si="6"/>
        <v>0.81388755974330707</v>
      </c>
      <c r="N21" s="12">
        <f t="shared" si="6"/>
        <v>0.81388755678199232</v>
      </c>
      <c r="O21" s="12">
        <f t="shared" si="6"/>
        <v>0.81388755728403339</v>
      </c>
      <c r="P21" s="12">
        <f t="shared" si="6"/>
        <v>0.81388755720399786</v>
      </c>
      <c r="Q21" s="12">
        <f t="shared" si="6"/>
        <v>0.81388755721854977</v>
      </c>
      <c r="R21" s="12">
        <f t="shared" si="6"/>
        <v>0.81388755721127382</v>
      </c>
      <c r="S21" s="12">
        <f t="shared" si="6"/>
        <v>0.81388755721854977</v>
      </c>
      <c r="T21" s="12">
        <f t="shared" si="6"/>
        <v>0.81388755721127382</v>
      </c>
      <c r="U21" s="12">
        <f t="shared" si="6"/>
        <v>0.81388755721854977</v>
      </c>
    </row>
    <row r="22" spans="2:21">
      <c r="C22" s="12">
        <f>IF(C21&lt;0,IF(C21&lt;0,C19-C9,C19),IF(29.8&lt;C21,C19+C9,C19))</f>
        <v>64070.67290244405</v>
      </c>
      <c r="D22" s="12">
        <f t="shared" ref="D22:U22" si="7">IF(D21&lt;0,IF(D21&lt;0,D19-D9,D19),IF(29.8&lt;D21,D19+D9,D19))</f>
        <v>64070.834308620397</v>
      </c>
      <c r="E22" s="12">
        <f t="shared" si="7"/>
        <v>64070.807190224506</v>
      </c>
      <c r="F22" s="12">
        <f t="shared" si="7"/>
        <v>64070.811759482298</v>
      </c>
      <c r="G22" s="12">
        <f t="shared" si="7"/>
        <v>64070.810989937883</v>
      </c>
      <c r="H22" s="12">
        <f t="shared" si="7"/>
        <v>64070.811119552607</v>
      </c>
      <c r="I22" s="12">
        <f t="shared" si="7"/>
        <v>64070.811097721809</v>
      </c>
      <c r="J22" s="12">
        <f t="shared" si="7"/>
        <v>64070.811101398736</v>
      </c>
      <c r="K22" s="12">
        <f t="shared" si="7"/>
        <v>64070.811100779443</v>
      </c>
      <c r="L22" s="12">
        <f t="shared" si="7"/>
        <v>64070.811100883751</v>
      </c>
      <c r="M22" s="12">
        <f t="shared" si="7"/>
        <v>64070.811100866187</v>
      </c>
      <c r="N22" s="12">
        <f t="shared" si="7"/>
        <v>64070.811100869149</v>
      </c>
      <c r="O22" s="12">
        <f t="shared" si="7"/>
        <v>64070.811100868646</v>
      </c>
      <c r="P22" s="12">
        <f t="shared" si="7"/>
        <v>64070.811100868726</v>
      </c>
      <c r="Q22" s="12">
        <f t="shared" si="7"/>
        <v>64070.811100868712</v>
      </c>
      <c r="R22" s="12">
        <f t="shared" si="7"/>
        <v>64070.811100868719</v>
      </c>
      <c r="S22" s="12">
        <f t="shared" si="7"/>
        <v>64070.811100868712</v>
      </c>
      <c r="T22" s="12">
        <f t="shared" si="7"/>
        <v>64070.811100868719</v>
      </c>
      <c r="U22" s="12">
        <f t="shared" si="7"/>
        <v>64070.811100868712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104</v>
      </c>
      <c r="C26" t="s">
        <v>6</v>
      </c>
      <c r="D26" t="s">
        <v>7</v>
      </c>
      <c r="E26" t="s">
        <v>8</v>
      </c>
    </row>
    <row r="27" spans="2:21">
      <c r="B27" s="33">
        <f>B2</f>
        <v>49053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64071</v>
      </c>
    </row>
    <row r="30" spans="2:21">
      <c r="B30" s="30" t="s">
        <v>9</v>
      </c>
      <c r="C30" s="31">
        <f>C29+C27/24+D27/1440+E27/86400-0.375</f>
        <v>64071.62498842593</v>
      </c>
      <c r="D30" s="35">
        <f>D11</f>
        <v>64070.67290244405</v>
      </c>
      <c r="E30" s="35">
        <f t="shared" ref="E30:U30" si="8">E11</f>
        <v>64070.834308620397</v>
      </c>
      <c r="F30" s="35">
        <f t="shared" si="8"/>
        <v>64070.807190224506</v>
      </c>
      <c r="G30" s="35">
        <f t="shared" si="8"/>
        <v>64070.811759482298</v>
      </c>
      <c r="H30" s="35">
        <f t="shared" si="8"/>
        <v>64070.810989937883</v>
      </c>
      <c r="I30" s="35">
        <f t="shared" si="8"/>
        <v>64070.811119552607</v>
      </c>
      <c r="J30" s="35">
        <f t="shared" si="8"/>
        <v>64070.811097721809</v>
      </c>
      <c r="K30" s="35">
        <f t="shared" si="8"/>
        <v>64070.811101398736</v>
      </c>
      <c r="L30" s="35">
        <f t="shared" si="8"/>
        <v>64070.811100779443</v>
      </c>
      <c r="M30" s="35">
        <f t="shared" si="8"/>
        <v>64070.811100883751</v>
      </c>
      <c r="N30" s="35">
        <f t="shared" si="8"/>
        <v>64070.811100866187</v>
      </c>
      <c r="O30" s="35">
        <f t="shared" si="8"/>
        <v>64070.811100869149</v>
      </c>
      <c r="P30" s="35">
        <f t="shared" si="8"/>
        <v>64070.811100868646</v>
      </c>
      <c r="Q30" s="35">
        <f t="shared" si="8"/>
        <v>64070.811100868726</v>
      </c>
      <c r="R30" s="35">
        <f t="shared" si="8"/>
        <v>64070.811100868712</v>
      </c>
      <c r="S30" s="35">
        <f t="shared" si="8"/>
        <v>64070.811100868719</v>
      </c>
      <c r="T30" s="35">
        <f t="shared" si="8"/>
        <v>64070.811100868712</v>
      </c>
      <c r="U30" s="35">
        <f t="shared" si="8"/>
        <v>64070.811100868719</v>
      </c>
    </row>
    <row r="31" spans="2:21">
      <c r="B31" s="30" t="s">
        <v>2</v>
      </c>
      <c r="C31" s="31">
        <f>((C30-51544.5)/365.2425+64)/86400</f>
        <v>1.1377095287411132E-3</v>
      </c>
      <c r="D31" s="31">
        <f>((D30-51544.5)/365.2425+64)/86400</f>
        <v>1.1376793583373975E-3</v>
      </c>
      <c r="E31" s="31">
        <f t="shared" ref="E31:U31" si="9">((E30-51544.5)/365.2425+64)/86400</f>
        <v>1.137684473095513E-3</v>
      </c>
      <c r="F31" s="31">
        <f t="shared" si="9"/>
        <v>1.1376836137477568E-3</v>
      </c>
      <c r="G31" s="31">
        <f t="shared" si="9"/>
        <v>1.1376837585417724E-3</v>
      </c>
      <c r="H31" s="31">
        <f t="shared" si="9"/>
        <v>1.1376837341558804E-3</v>
      </c>
      <c r="I31" s="31">
        <f t="shared" si="9"/>
        <v>1.1376837382632077E-3</v>
      </c>
      <c r="J31" s="31">
        <f t="shared" si="9"/>
        <v>1.1376837375714174E-3</v>
      </c>
      <c r="K31" s="31">
        <f t="shared" si="9"/>
        <v>1.1376837376879344E-3</v>
      </c>
      <c r="L31" s="31">
        <f t="shared" si="9"/>
        <v>1.1376837376683097E-3</v>
      </c>
      <c r="M31" s="31">
        <f t="shared" si="9"/>
        <v>1.1376837376716152E-3</v>
      </c>
      <c r="N31" s="31">
        <f t="shared" si="9"/>
        <v>1.1376837376710586E-3</v>
      </c>
      <c r="O31" s="31">
        <f t="shared" si="9"/>
        <v>1.1376837376711525E-3</v>
      </c>
      <c r="P31" s="31">
        <f t="shared" si="9"/>
        <v>1.1376837376711364E-3</v>
      </c>
      <c r="Q31" s="31">
        <f t="shared" si="9"/>
        <v>1.137683737671139E-3</v>
      </c>
      <c r="R31" s="31">
        <f t="shared" si="9"/>
        <v>1.1376837376711386E-3</v>
      </c>
      <c r="S31" s="31">
        <f t="shared" si="9"/>
        <v>1.1376837376711386E-3</v>
      </c>
      <c r="T31" s="31">
        <f t="shared" si="9"/>
        <v>1.1376837376711386E-3</v>
      </c>
      <c r="U31" s="31">
        <f t="shared" si="9"/>
        <v>1.1376837376711386E-3</v>
      </c>
    </row>
    <row r="32" spans="2:21">
      <c r="B32" s="30" t="s">
        <v>10</v>
      </c>
      <c r="C32" s="31">
        <f>(C30-51544.5+C31)/36525</f>
        <v>0.34297402124943077</v>
      </c>
      <c r="D32" s="31">
        <f>(D30-51544.5+D31)/36525</f>
        <v>0.34294795455505567</v>
      </c>
      <c r="E32" s="31">
        <f t="shared" ref="E32:U32" si="10">(E30-51544.5+E31)/36525</f>
        <v>0.34295237361546527</v>
      </c>
      <c r="F32" s="31">
        <f t="shared" si="10"/>
        <v>0.34295163115422644</v>
      </c>
      <c r="G32" s="31">
        <f t="shared" si="10"/>
        <v>0.34295175625369084</v>
      </c>
      <c r="H32" s="31">
        <f t="shared" si="10"/>
        <v>0.34295173518471228</v>
      </c>
      <c r="I32" s="31">
        <f t="shared" si="10"/>
        <v>0.34295173873337015</v>
      </c>
      <c r="J32" s="31">
        <f t="shared" si="10"/>
        <v>0.34295173813567548</v>
      </c>
      <c r="K32" s="31">
        <f t="shared" si="10"/>
        <v>0.34295173823634423</v>
      </c>
      <c r="L32" s="31">
        <f t="shared" si="10"/>
        <v>0.3429517382193889</v>
      </c>
      <c r="M32" s="31">
        <f t="shared" si="10"/>
        <v>0.34295173822224473</v>
      </c>
      <c r="N32" s="31">
        <f t="shared" si="10"/>
        <v>0.34295173822176384</v>
      </c>
      <c r="O32" s="31">
        <f t="shared" si="10"/>
        <v>0.34295173822184494</v>
      </c>
      <c r="P32" s="31">
        <f t="shared" si="10"/>
        <v>0.34295173822183117</v>
      </c>
      <c r="Q32" s="31">
        <f t="shared" si="10"/>
        <v>0.34295173822183339</v>
      </c>
      <c r="R32" s="31">
        <f t="shared" si="10"/>
        <v>0.34295173822183295</v>
      </c>
      <c r="S32" s="31">
        <f t="shared" si="10"/>
        <v>0.34295173822183317</v>
      </c>
      <c r="T32" s="31">
        <f t="shared" si="10"/>
        <v>0.34295173822183295</v>
      </c>
      <c r="U32" s="31">
        <f t="shared" si="10"/>
        <v>0.34295173822183317</v>
      </c>
    </row>
    <row r="33" spans="2:21">
      <c r="B33" s="7" t="s">
        <v>11</v>
      </c>
      <c r="C33" s="31">
        <f>218.3166+481267.811*C32-0.0015*C32*C32</f>
        <v>165280.67286013425</v>
      </c>
      <c r="D33">
        <f>218.3166+481267.811*D32-0.0015*D32*D32</f>
        <v>165268.12779921916</v>
      </c>
      <c r="E33">
        <f t="shared" ref="E33:U33" si="11">218.3166+481267.811*E32-0.0015*E32*E32</f>
        <v>165270.2545507446</v>
      </c>
      <c r="F33">
        <f t="shared" si="11"/>
        <v>165269.89722805022</v>
      </c>
      <c r="G33">
        <f t="shared" si="11"/>
        <v>165269.95743439547</v>
      </c>
      <c r="H33">
        <f t="shared" si="11"/>
        <v>165269.94729457432</v>
      </c>
      <c r="I33">
        <f t="shared" si="11"/>
        <v>165269.94900242912</v>
      </c>
      <c r="J33">
        <f t="shared" si="11"/>
        <v>165269.94871477791</v>
      </c>
      <c r="K33">
        <f t="shared" si="11"/>
        <v>165269.94876322654</v>
      </c>
      <c r="L33">
        <f t="shared" si="11"/>
        <v>165269.94875506649</v>
      </c>
      <c r="M33">
        <f t="shared" si="11"/>
        <v>165269.94875644089</v>
      </c>
      <c r="N33">
        <f t="shared" si="11"/>
        <v>165269.94875620946</v>
      </c>
      <c r="O33">
        <f t="shared" si="11"/>
        <v>165269.94875624849</v>
      </c>
      <c r="P33">
        <f t="shared" si="11"/>
        <v>165269.94875624188</v>
      </c>
      <c r="Q33">
        <f t="shared" si="11"/>
        <v>165269.94875624293</v>
      </c>
      <c r="R33">
        <f t="shared" si="11"/>
        <v>165269.94875624272</v>
      </c>
      <c r="S33">
        <f t="shared" si="11"/>
        <v>165269.94875624284</v>
      </c>
      <c r="T33">
        <f t="shared" si="11"/>
        <v>165269.94875624272</v>
      </c>
      <c r="U33">
        <f t="shared" si="11"/>
        <v>165269.94875624284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165280.8679489567</v>
      </c>
      <c r="D35" s="31">
        <f>D33+6.2888*COS((477198.868*D32+44.963)*D34)</f>
        <v>165266.96435277257</v>
      </c>
      <c r="E35" s="31">
        <f t="shared" ref="E35:U35" si="13">E33+6.2888*COS((477198.868*E32+44.963)*E34)</f>
        <v>165269.31930463339</v>
      </c>
      <c r="F35" s="31">
        <f t="shared" si="13"/>
        <v>165268.92354426067</v>
      </c>
      <c r="G35" s="31">
        <f t="shared" si="13"/>
        <v>165268.99022451462</v>
      </c>
      <c r="H35" s="31">
        <f t="shared" si="13"/>
        <v>165268.9789942982</v>
      </c>
      <c r="I35" s="31">
        <f t="shared" si="13"/>
        <v>165268.9808858067</v>
      </c>
      <c r="J35" s="31">
        <f t="shared" si="13"/>
        <v>165268.98056722293</v>
      </c>
      <c r="K35" s="31">
        <f t="shared" si="13"/>
        <v>165268.98062088148</v>
      </c>
      <c r="L35" s="31">
        <f t="shared" si="13"/>
        <v>165268.98061184393</v>
      </c>
      <c r="M35" s="31">
        <f t="shared" si="13"/>
        <v>165268.98061336615</v>
      </c>
      <c r="N35" s="31">
        <f t="shared" si="13"/>
        <v>165268.9806131098</v>
      </c>
      <c r="O35" s="31">
        <f t="shared" si="13"/>
        <v>165268.98061315305</v>
      </c>
      <c r="P35" s="31">
        <f t="shared" si="13"/>
        <v>165268.98061314572</v>
      </c>
      <c r="Q35" s="31">
        <f t="shared" si="13"/>
        <v>165268.98061314688</v>
      </c>
      <c r="R35" s="31">
        <f t="shared" si="13"/>
        <v>165268.98061314665</v>
      </c>
      <c r="S35" s="31">
        <f t="shared" si="13"/>
        <v>165268.98061314679</v>
      </c>
      <c r="T35" s="31">
        <f t="shared" si="13"/>
        <v>165268.98061314665</v>
      </c>
      <c r="U35" s="31">
        <f t="shared" si="13"/>
        <v>165268.98061314679</v>
      </c>
    </row>
    <row r="36" spans="2:21">
      <c r="B36" s="30" t="s">
        <v>5</v>
      </c>
      <c r="C36" s="31">
        <f>C35+1.274*COS((413335.35*C32+10.74)*C34)</f>
        <v>165281.3866821531</v>
      </c>
      <c r="D36" s="31">
        <f>D35+1.274*COS((413335.35*D32+10.74)*D34)</f>
        <v>165267.25641527388</v>
      </c>
      <c r="E36" s="31">
        <f t="shared" ref="E36:U36" si="14">E35+1.274*COS((413335.35*E32+10.74)*E34)</f>
        <v>165269.65074472674</v>
      </c>
      <c r="F36" s="31">
        <f t="shared" si="14"/>
        <v>165269.24839084779</v>
      </c>
      <c r="G36" s="31">
        <f t="shared" si="14"/>
        <v>165269.31618271887</v>
      </c>
      <c r="H36" s="31">
        <f t="shared" si="14"/>
        <v>165269.30476530487</v>
      </c>
      <c r="I36" s="31">
        <f t="shared" si="14"/>
        <v>165269.30668834367</v>
      </c>
      <c r="J36" s="31">
        <f t="shared" si="14"/>
        <v>165269.30636444932</v>
      </c>
      <c r="K36" s="31">
        <f t="shared" si="14"/>
        <v>165269.30641900233</v>
      </c>
      <c r="L36" s="31">
        <f t="shared" si="14"/>
        <v>165269.30640981413</v>
      </c>
      <c r="M36" s="31">
        <f t="shared" si="14"/>
        <v>165269.30641136173</v>
      </c>
      <c r="N36" s="31">
        <f t="shared" si="14"/>
        <v>165269.3064111011</v>
      </c>
      <c r="O36" s="31">
        <f t="shared" si="14"/>
        <v>165269.30641114508</v>
      </c>
      <c r="P36" s="31">
        <f t="shared" si="14"/>
        <v>165269.30641113763</v>
      </c>
      <c r="Q36" s="31">
        <f t="shared" si="14"/>
        <v>165269.30641113879</v>
      </c>
      <c r="R36" s="31">
        <f t="shared" si="14"/>
        <v>165269.30641113856</v>
      </c>
      <c r="S36" s="31">
        <f t="shared" si="14"/>
        <v>165269.30641113871</v>
      </c>
      <c r="T36" s="31">
        <f t="shared" si="14"/>
        <v>165269.30641113856</v>
      </c>
      <c r="U36" s="31">
        <f t="shared" si="14"/>
        <v>165269.30641113871</v>
      </c>
    </row>
    <row r="37" spans="2:21">
      <c r="B37" s="7" t="s">
        <v>12</v>
      </c>
      <c r="C37">
        <f>C36+0.6583*COS((890534.22*C32+145.7)*C34)</f>
        <v>165281.67322058012</v>
      </c>
      <c r="D37">
        <f>D36+0.6583*COS((890534.22*D32+145.7)*D34)</f>
        <v>165267.28615388754</v>
      </c>
      <c r="E37">
        <f t="shared" ref="E37:U37" si="15">E36+0.6583*COS((890534.22*E32+145.7)*E34)</f>
        <v>165269.72554647608</v>
      </c>
      <c r="F37">
        <f t="shared" si="15"/>
        <v>165269.31564027449</v>
      </c>
      <c r="G37">
        <f t="shared" si="15"/>
        <v>165269.38470531328</v>
      </c>
      <c r="H37">
        <f t="shared" si="15"/>
        <v>165269.37307349316</v>
      </c>
      <c r="I37">
        <f t="shared" si="15"/>
        <v>165269.37503264501</v>
      </c>
      <c r="J37">
        <f t="shared" si="15"/>
        <v>165269.3747026682</v>
      </c>
      <c r="K37">
        <f t="shared" si="15"/>
        <v>165269.37475824569</v>
      </c>
      <c r="L37">
        <f t="shared" si="15"/>
        <v>165269.37474888493</v>
      </c>
      <c r="M37">
        <f t="shared" si="15"/>
        <v>165269.37475046157</v>
      </c>
      <c r="N37">
        <f t="shared" si="15"/>
        <v>165269.37475019606</v>
      </c>
      <c r="O37">
        <f t="shared" si="15"/>
        <v>165269.37475024088</v>
      </c>
      <c r="P37">
        <f t="shared" si="15"/>
        <v>165269.37475023328</v>
      </c>
      <c r="Q37">
        <f t="shared" si="15"/>
        <v>165269.37475023448</v>
      </c>
      <c r="R37">
        <f t="shared" si="15"/>
        <v>165269.37475023422</v>
      </c>
      <c r="S37">
        <f t="shared" si="15"/>
        <v>165269.37475023439</v>
      </c>
      <c r="T37">
        <f t="shared" si="15"/>
        <v>165269.37475023422</v>
      </c>
      <c r="U37">
        <f t="shared" si="15"/>
        <v>165269.37475023439</v>
      </c>
    </row>
    <row r="38" spans="2:21">
      <c r="B38" s="7" t="s">
        <v>13</v>
      </c>
      <c r="C38">
        <f>C37+0.2136*COS((954397.74*C32+179.93)*C34)</f>
        <v>165281.68648662989</v>
      </c>
      <c r="D38">
        <f>D37+0.2136*COS((954397.74*D32+179.93)*D34)</f>
        <v>165267.20850356465</v>
      </c>
      <c r="E38">
        <f t="shared" ref="E38:U38" si="16">E37+0.2136*COS((954397.74*E32+179.93)*E34)</f>
        <v>165269.66274055379</v>
      </c>
      <c r="F38">
        <f t="shared" si="16"/>
        <v>165269.25031430699</v>
      </c>
      <c r="G38">
        <f t="shared" si="16"/>
        <v>165269.31980326615</v>
      </c>
      <c r="H38">
        <f t="shared" si="16"/>
        <v>165269.3081000305</v>
      </c>
      <c r="I38">
        <f t="shared" si="16"/>
        <v>165269.31007121032</v>
      </c>
      <c r="J38">
        <f t="shared" si="16"/>
        <v>165269.30973920765</v>
      </c>
      <c r="K38">
        <f t="shared" si="16"/>
        <v>165269.30979512635</v>
      </c>
      <c r="L38">
        <f t="shared" si="16"/>
        <v>165269.30978570812</v>
      </c>
      <c r="M38">
        <f t="shared" si="16"/>
        <v>165269.30978729445</v>
      </c>
      <c r="N38">
        <f t="shared" si="16"/>
        <v>165269.3097870273</v>
      </c>
      <c r="O38">
        <f t="shared" si="16"/>
        <v>165269.30978707239</v>
      </c>
      <c r="P38">
        <f t="shared" si="16"/>
        <v>165269.30978706476</v>
      </c>
      <c r="Q38">
        <f t="shared" si="16"/>
        <v>165269.30978706595</v>
      </c>
      <c r="R38">
        <f t="shared" si="16"/>
        <v>165269.30978706569</v>
      </c>
      <c r="S38">
        <f t="shared" si="16"/>
        <v>165269.30978706587</v>
      </c>
      <c r="T38">
        <f t="shared" si="16"/>
        <v>165269.30978706569</v>
      </c>
      <c r="U38">
        <f t="shared" si="16"/>
        <v>165269.30978706587</v>
      </c>
    </row>
    <row r="39" spans="2:21">
      <c r="B39" s="7" t="s">
        <v>14</v>
      </c>
      <c r="C39">
        <f>C38+0.1851*COS((35999.05*C32+87.53)*C34)</f>
        <v>165281.50709705957</v>
      </c>
      <c r="D39">
        <f>D38+0.1851*COS((35999.05*D32+87.53)*D34)</f>
        <v>165267.02839089566</v>
      </c>
      <c r="E39">
        <f t="shared" ref="E39:U39" si="17">E38+0.1851*COS((35999.05*E32+87.53)*E34)</f>
        <v>165269.48274707535</v>
      </c>
      <c r="F39">
        <f t="shared" si="17"/>
        <v>165269.07030070593</v>
      </c>
      <c r="G39">
        <f t="shared" si="17"/>
        <v>165269.13979305286</v>
      </c>
      <c r="H39">
        <f t="shared" si="17"/>
        <v>165269.12808924657</v>
      </c>
      <c r="I39">
        <f t="shared" si="17"/>
        <v>165269.1300605225</v>
      </c>
      <c r="J39">
        <f t="shared" si="17"/>
        <v>165269.12972850364</v>
      </c>
      <c r="K39">
        <f t="shared" si="17"/>
        <v>165269.12978442508</v>
      </c>
      <c r="L39">
        <f t="shared" si="17"/>
        <v>165269.12977500638</v>
      </c>
      <c r="M39">
        <f t="shared" si="17"/>
        <v>165269.1297765928</v>
      </c>
      <c r="N39">
        <f t="shared" si="17"/>
        <v>165269.12977632563</v>
      </c>
      <c r="O39">
        <f t="shared" si="17"/>
        <v>165269.12977637071</v>
      </c>
      <c r="P39">
        <f t="shared" si="17"/>
        <v>165269.12977636309</v>
      </c>
      <c r="Q39">
        <f t="shared" si="17"/>
        <v>165269.12977636428</v>
      </c>
      <c r="R39">
        <f t="shared" si="17"/>
        <v>165269.12977636402</v>
      </c>
      <c r="S39">
        <f t="shared" si="17"/>
        <v>165269.12977636419</v>
      </c>
      <c r="T39">
        <f t="shared" si="17"/>
        <v>165269.12977636402</v>
      </c>
      <c r="U39">
        <f t="shared" si="17"/>
        <v>165269.12977636419</v>
      </c>
    </row>
    <row r="40" spans="2:21">
      <c r="B40" s="7" t="s">
        <v>15</v>
      </c>
      <c r="C40">
        <f>C39+0.1144*COS((966404*C32+276.5)*C34)</f>
        <v>165281.39521109499</v>
      </c>
      <c r="D40">
        <f>D39+0.1144*COS((966404*D32+276.5)*D34)</f>
        <v>165266.93729797198</v>
      </c>
      <c r="E40">
        <f t="shared" ref="E40:U40" si="18">E39+0.1144*COS((966404*E32+276.5)*E34)</f>
        <v>165269.3867535271</v>
      </c>
      <c r="F40">
        <f t="shared" si="18"/>
        <v>165268.97509397593</v>
      </c>
      <c r="G40">
        <f t="shared" si="18"/>
        <v>165269.04445270024</v>
      </c>
      <c r="H40">
        <f t="shared" si="18"/>
        <v>165269.03277136866</v>
      </c>
      <c r="I40">
        <f t="shared" si="18"/>
        <v>165269.03473885832</v>
      </c>
      <c r="J40">
        <f t="shared" si="18"/>
        <v>165269.03440747716</v>
      </c>
      <c r="K40">
        <f t="shared" si="18"/>
        <v>165269.0344632912</v>
      </c>
      <c r="L40">
        <f t="shared" si="18"/>
        <v>165269.03445389058</v>
      </c>
      <c r="M40">
        <f t="shared" si="18"/>
        <v>165269.03445547394</v>
      </c>
      <c r="N40">
        <f t="shared" si="18"/>
        <v>165269.03445520729</v>
      </c>
      <c r="O40">
        <f t="shared" si="18"/>
        <v>165269.03445525229</v>
      </c>
      <c r="P40">
        <f t="shared" si="18"/>
        <v>165269.03445524469</v>
      </c>
      <c r="Q40">
        <f t="shared" si="18"/>
        <v>165269.03445524588</v>
      </c>
      <c r="R40">
        <f t="shared" si="18"/>
        <v>165269.03445524562</v>
      </c>
      <c r="S40">
        <f t="shared" si="18"/>
        <v>165269.0344552458</v>
      </c>
      <c r="T40">
        <f t="shared" si="18"/>
        <v>165269.03445524562</v>
      </c>
      <c r="U40">
        <f t="shared" si="18"/>
        <v>165269.0344552458</v>
      </c>
    </row>
    <row r="41" spans="2:21">
      <c r="B41" s="7" t="s">
        <v>16</v>
      </c>
      <c r="C41">
        <f>C40+0.0588*COS((63863.5*C32+124.2)*C34)</f>
        <v>165281.41750279057</v>
      </c>
      <c r="D41">
        <f>D40+0.0588*COS((63863.5*D32+124.2)*D34)</f>
        <v>165266.961160921</v>
      </c>
      <c r="E41">
        <f t="shared" ref="E41:U41" si="19">E40+0.0588*COS((63863.5*E32+124.2)*E34)</f>
        <v>165269.41035148487</v>
      </c>
      <c r="F41">
        <f t="shared" si="19"/>
        <v>165268.99873649597</v>
      </c>
      <c r="G41">
        <f t="shared" si="19"/>
        <v>165269.06808771298</v>
      </c>
      <c r="H41">
        <f t="shared" si="19"/>
        <v>165269.05640764578</v>
      </c>
      <c r="I41">
        <f t="shared" si="19"/>
        <v>165269.05837492249</v>
      </c>
      <c r="J41">
        <f t="shared" si="19"/>
        <v>165269.05804357718</v>
      </c>
      <c r="K41">
        <f t="shared" si="19"/>
        <v>165269.05809938521</v>
      </c>
      <c r="L41">
        <f t="shared" si="19"/>
        <v>165269.0580899856</v>
      </c>
      <c r="M41">
        <f t="shared" si="19"/>
        <v>165269.05809156879</v>
      </c>
      <c r="N41">
        <f t="shared" si="19"/>
        <v>165269.05809130217</v>
      </c>
      <c r="O41">
        <f t="shared" si="19"/>
        <v>165269.05809134716</v>
      </c>
      <c r="P41">
        <f t="shared" si="19"/>
        <v>165269.05809133957</v>
      </c>
      <c r="Q41">
        <f t="shared" si="19"/>
        <v>165269.05809134076</v>
      </c>
      <c r="R41">
        <f t="shared" si="19"/>
        <v>165269.0580913405</v>
      </c>
      <c r="S41">
        <f t="shared" si="19"/>
        <v>165269.05809134067</v>
      </c>
      <c r="T41">
        <f t="shared" si="19"/>
        <v>165269.0580913405</v>
      </c>
      <c r="U41">
        <f t="shared" si="19"/>
        <v>165269.05809134067</v>
      </c>
    </row>
    <row r="42" spans="2:21">
      <c r="B42" s="7" t="s">
        <v>17</v>
      </c>
      <c r="C42">
        <f>C41+0.0571*COS((377336.3*C32+13.2)*C34)</f>
        <v>165281.36122723151</v>
      </c>
      <c r="D42">
        <f>D41+0.0571*COS((377336.3*D32+13.2)*D34)</f>
        <v>165266.90406098793</v>
      </c>
      <c r="E42">
        <f t="shared" ref="E42:U42" si="20">E41+0.0571*COS((377336.3*E32+13.2)*E34)</f>
        <v>165269.35327318701</v>
      </c>
      <c r="F42">
        <f t="shared" si="20"/>
        <v>165268.94165118344</v>
      </c>
      <c r="G42">
        <f t="shared" si="20"/>
        <v>165269.01100348678</v>
      </c>
      <c r="H42">
        <f t="shared" si="20"/>
        <v>165268.9993232339</v>
      </c>
      <c r="I42">
        <f t="shared" si="20"/>
        <v>165269.00129054181</v>
      </c>
      <c r="J42">
        <f t="shared" si="20"/>
        <v>165269.00095919127</v>
      </c>
      <c r="K42">
        <f t="shared" si="20"/>
        <v>165269.00101500016</v>
      </c>
      <c r="L42">
        <f t="shared" si="20"/>
        <v>165269.00100560041</v>
      </c>
      <c r="M42">
        <f t="shared" si="20"/>
        <v>165269.00100718363</v>
      </c>
      <c r="N42">
        <f t="shared" si="20"/>
        <v>165269.00100691701</v>
      </c>
      <c r="O42">
        <f t="shared" si="20"/>
        <v>165269.001006962</v>
      </c>
      <c r="P42">
        <f t="shared" si="20"/>
        <v>165269.00100695441</v>
      </c>
      <c r="Q42">
        <f t="shared" si="20"/>
        <v>165269.0010069556</v>
      </c>
      <c r="R42">
        <f t="shared" si="20"/>
        <v>165269.00100695534</v>
      </c>
      <c r="S42">
        <f t="shared" si="20"/>
        <v>165269.00100695551</v>
      </c>
      <c r="T42">
        <f t="shared" si="20"/>
        <v>165269.00100695534</v>
      </c>
      <c r="U42">
        <f t="shared" si="20"/>
        <v>165269.00100695551</v>
      </c>
    </row>
    <row r="43" spans="2:21">
      <c r="B43" s="7" t="s">
        <v>18</v>
      </c>
      <c r="C43">
        <f>C42+0.0533*COS((1367733.1*C32+280.7)*C34)</f>
        <v>165281.38593847063</v>
      </c>
      <c r="D43">
        <f>D42+0.0533*COS((1367733.1*D32+280.7)*D34)</f>
        <v>165266.89661452582</v>
      </c>
      <c r="E43">
        <f t="shared" ref="E43:U43" si="21">E42+0.0533*COS((1367733.1*E32+280.7)*E34)</f>
        <v>165269.35142523909</v>
      </c>
      <c r="F43">
        <f t="shared" si="21"/>
        <v>165268.938859474</v>
      </c>
      <c r="G43">
        <f t="shared" si="21"/>
        <v>165269.00837074112</v>
      </c>
      <c r="H43">
        <f t="shared" si="21"/>
        <v>165268.99666371424</v>
      </c>
      <c r="I43">
        <f t="shared" si="21"/>
        <v>165268.99863553167</v>
      </c>
      <c r="J43">
        <f t="shared" si="21"/>
        <v>165268.9983034216</v>
      </c>
      <c r="K43">
        <f t="shared" si="21"/>
        <v>165268.9983593584</v>
      </c>
      <c r="L43">
        <f t="shared" si="21"/>
        <v>165268.99834993712</v>
      </c>
      <c r="M43">
        <f t="shared" si="21"/>
        <v>165268.99835152394</v>
      </c>
      <c r="N43">
        <f t="shared" si="21"/>
        <v>165268.99835125671</v>
      </c>
      <c r="O43">
        <f t="shared" si="21"/>
        <v>165268.99835130182</v>
      </c>
      <c r="P43">
        <f t="shared" si="21"/>
        <v>165268.9983512942</v>
      </c>
      <c r="Q43">
        <f t="shared" si="21"/>
        <v>165268.99835129542</v>
      </c>
      <c r="R43">
        <f t="shared" si="21"/>
        <v>165268.99835129516</v>
      </c>
      <c r="S43">
        <f t="shared" si="21"/>
        <v>165268.99835129533</v>
      </c>
      <c r="T43">
        <f t="shared" si="21"/>
        <v>165268.99835129516</v>
      </c>
      <c r="U43">
        <f t="shared" si="21"/>
        <v>165268.99835129533</v>
      </c>
    </row>
    <row r="44" spans="2:21">
      <c r="B44" s="7" t="s">
        <v>19</v>
      </c>
      <c r="C44">
        <f>C43+0.0458*COS((854535.2*C32+148.2)*C34)</f>
        <v>165281.34106972459</v>
      </c>
      <c r="D44">
        <f>D43+0.0458*COS((854535.2*D32+148.2)*D34)</f>
        <v>165266.85161101777</v>
      </c>
      <c r="E44">
        <f t="shared" ref="E44:U44" si="22">E43+0.0458*COS((854535.2*E32+148.2)*E34)</f>
        <v>165269.30595934083</v>
      </c>
      <c r="F44">
        <f t="shared" si="22"/>
        <v>165268.89345750891</v>
      </c>
      <c r="G44">
        <f t="shared" si="22"/>
        <v>165268.96295761355</v>
      </c>
      <c r="H44">
        <f t="shared" si="22"/>
        <v>165268.95125245556</v>
      </c>
      <c r="I44">
        <f t="shared" si="22"/>
        <v>165268.95322395788</v>
      </c>
      <c r="J44">
        <f t="shared" si="22"/>
        <v>165268.95289190087</v>
      </c>
      <c r="K44">
        <f t="shared" si="22"/>
        <v>165268.95294782874</v>
      </c>
      <c r="L44">
        <f t="shared" si="22"/>
        <v>165268.95293840897</v>
      </c>
      <c r="M44">
        <f t="shared" si="22"/>
        <v>165268.95293999554</v>
      </c>
      <c r="N44">
        <f t="shared" si="22"/>
        <v>165268.95293972836</v>
      </c>
      <c r="O44">
        <f t="shared" si="22"/>
        <v>165268.95293977344</v>
      </c>
      <c r="P44">
        <f t="shared" si="22"/>
        <v>165268.95293976582</v>
      </c>
      <c r="Q44">
        <f t="shared" si="22"/>
        <v>165268.95293976704</v>
      </c>
      <c r="R44">
        <f t="shared" si="22"/>
        <v>165268.95293976678</v>
      </c>
      <c r="S44">
        <f t="shared" si="22"/>
        <v>165268.95293976695</v>
      </c>
      <c r="T44">
        <f t="shared" si="22"/>
        <v>165268.95293976678</v>
      </c>
      <c r="U44">
        <f t="shared" si="22"/>
        <v>165268.95293976695</v>
      </c>
    </row>
    <row r="45" spans="2:21">
      <c r="B45" s="7" t="s">
        <v>20</v>
      </c>
      <c r="C45">
        <f>C44+0.0409*COS((441199.8*C32+47.4)*C34)</f>
        <v>165281.30114392345</v>
      </c>
      <c r="D45">
        <f>D44+0.0409*COS((441199.8*D32+47.4)*D34)</f>
        <v>165266.81425602632</v>
      </c>
      <c r="E45">
        <f t="shared" ref="E45:U45" si="23">E44+0.0409*COS((441199.8*E32+47.4)*E34)</f>
        <v>165269.26805931347</v>
      </c>
      <c r="F45">
        <f t="shared" si="23"/>
        <v>165268.85564600443</v>
      </c>
      <c r="G45">
        <f t="shared" si="23"/>
        <v>165268.92513110692</v>
      </c>
      <c r="H45">
        <f t="shared" si="23"/>
        <v>165268.91342847311</v>
      </c>
      <c r="I45">
        <f t="shared" si="23"/>
        <v>165268.91539955023</v>
      </c>
      <c r="J45">
        <f t="shared" si="23"/>
        <v>165268.91506756481</v>
      </c>
      <c r="K45">
        <f t="shared" si="23"/>
        <v>165268.91512348063</v>
      </c>
      <c r="L45">
        <f t="shared" si="23"/>
        <v>165268.9151140629</v>
      </c>
      <c r="M45">
        <f t="shared" si="23"/>
        <v>165268.91511564911</v>
      </c>
      <c r="N45">
        <f t="shared" si="23"/>
        <v>165268.915115382</v>
      </c>
      <c r="O45">
        <f t="shared" si="23"/>
        <v>165268.91511542708</v>
      </c>
      <c r="P45">
        <f t="shared" si="23"/>
        <v>165268.91511541946</v>
      </c>
      <c r="Q45">
        <f t="shared" si="23"/>
        <v>165268.91511542068</v>
      </c>
      <c r="R45">
        <f t="shared" si="23"/>
        <v>165268.91511542042</v>
      </c>
      <c r="S45">
        <f t="shared" si="23"/>
        <v>165268.91511542059</v>
      </c>
      <c r="T45">
        <f t="shared" si="23"/>
        <v>165268.91511542042</v>
      </c>
      <c r="U45">
        <f t="shared" si="23"/>
        <v>165268.91511542059</v>
      </c>
    </row>
    <row r="46" spans="2:21">
      <c r="B46" s="7" t="s">
        <v>21</v>
      </c>
      <c r="C46">
        <f>C45+0.0347*COS((445267.1*C32+27.9)*C34)</f>
        <v>165281.29336891862</v>
      </c>
      <c r="D46">
        <f>D45+0.0347*COS((445267.1*D32+27.9)*D34)</f>
        <v>165266.81344384528</v>
      </c>
      <c r="E46">
        <f t="shared" ref="E46:U46" si="24">E45+0.0347*COS((445267.1*E32+27.9)*E34)</f>
        <v>165269.26605649816</v>
      </c>
      <c r="F46">
        <f t="shared" si="24"/>
        <v>165268.85384310471</v>
      </c>
      <c r="G46">
        <f t="shared" si="24"/>
        <v>165268.92329451846</v>
      </c>
      <c r="H46">
        <f t="shared" si="24"/>
        <v>165268.9115975583</v>
      </c>
      <c r="I46">
        <f t="shared" si="24"/>
        <v>165268.91356767979</v>
      </c>
      <c r="J46">
        <f t="shared" si="24"/>
        <v>165268.91323585535</v>
      </c>
      <c r="K46">
        <f t="shared" si="24"/>
        <v>165268.91329174404</v>
      </c>
      <c r="L46">
        <f t="shared" si="24"/>
        <v>165268.91328233088</v>
      </c>
      <c r="M46">
        <f t="shared" si="24"/>
        <v>165268.91328391634</v>
      </c>
      <c r="N46">
        <f t="shared" si="24"/>
        <v>165268.91328364934</v>
      </c>
      <c r="O46">
        <f t="shared" si="24"/>
        <v>165268.91328369439</v>
      </c>
      <c r="P46">
        <f t="shared" si="24"/>
        <v>165268.91328368676</v>
      </c>
      <c r="Q46">
        <f t="shared" si="24"/>
        <v>165268.91328368799</v>
      </c>
      <c r="R46">
        <f t="shared" si="24"/>
        <v>165268.91328368773</v>
      </c>
      <c r="S46">
        <f t="shared" si="24"/>
        <v>165268.9132836879</v>
      </c>
      <c r="T46">
        <f t="shared" si="24"/>
        <v>165268.91328368773</v>
      </c>
      <c r="U46">
        <f t="shared" si="24"/>
        <v>165268.9132836879</v>
      </c>
    </row>
    <row r="47" spans="2:21">
      <c r="B47" s="7" t="s">
        <v>22</v>
      </c>
      <c r="C47">
        <f>C46+0.0304*COS((513197.9*C32+222.5)*C34)</f>
        <v>165281.26415351397</v>
      </c>
      <c r="D47">
        <f>D46+0.0304*COS((513197.9*D32+222.5)*D34)</f>
        <v>165266.78307684959</v>
      </c>
      <c r="E47">
        <f t="shared" ref="E47:U47" si="25">E46+0.0304*COS((513197.9*E32+222.5)*E34)</f>
        <v>165269.23576932724</v>
      </c>
      <c r="F47">
        <f t="shared" si="25"/>
        <v>165268.82353920181</v>
      </c>
      <c r="G47">
        <f t="shared" si="25"/>
        <v>165268.89299334091</v>
      </c>
      <c r="H47">
        <f t="shared" si="25"/>
        <v>165268.8812959191</v>
      </c>
      <c r="I47">
        <f t="shared" si="25"/>
        <v>165268.88326611827</v>
      </c>
      <c r="J47">
        <f t="shared" si="25"/>
        <v>165268.88293428073</v>
      </c>
      <c r="K47">
        <f t="shared" si="25"/>
        <v>165268.88299017164</v>
      </c>
      <c r="L47">
        <f t="shared" si="25"/>
        <v>165268.88298075809</v>
      </c>
      <c r="M47">
        <f t="shared" si="25"/>
        <v>165268.88298234361</v>
      </c>
      <c r="N47">
        <f t="shared" si="25"/>
        <v>165268.88298207661</v>
      </c>
      <c r="O47">
        <f t="shared" si="25"/>
        <v>165268.88298212166</v>
      </c>
      <c r="P47">
        <f t="shared" si="25"/>
        <v>165268.88298211404</v>
      </c>
      <c r="Q47">
        <f t="shared" si="25"/>
        <v>165268.88298211526</v>
      </c>
      <c r="R47">
        <f t="shared" si="25"/>
        <v>165268.882982115</v>
      </c>
      <c r="S47">
        <f t="shared" si="25"/>
        <v>165268.88298211517</v>
      </c>
      <c r="T47">
        <f t="shared" si="25"/>
        <v>165268.882982115</v>
      </c>
      <c r="U47">
        <f t="shared" si="25"/>
        <v>165268.88298211517</v>
      </c>
    </row>
    <row r="48" spans="2:21">
      <c r="B48" s="7" t="s">
        <v>23</v>
      </c>
      <c r="C48">
        <f>C47+0.0154*COS((75870*C32+41)*C34)</f>
        <v>165281.25194586176</v>
      </c>
      <c r="D48">
        <f>D47+0.0154*COS((75870*D32+41)*D34)</f>
        <v>165266.77120044801</v>
      </c>
      <c r="E48">
        <f t="shared" ref="E48:U48" si="26">E47+0.0154*COS((75870*E32+41)*E34)</f>
        <v>165269.22383576207</v>
      </c>
      <c r="F48">
        <f t="shared" si="26"/>
        <v>165268.81161521238</v>
      </c>
      <c r="G48">
        <f t="shared" si="26"/>
        <v>165268.88106773721</v>
      </c>
      <c r="H48">
        <f t="shared" si="26"/>
        <v>165268.86937058726</v>
      </c>
      <c r="I48">
        <f t="shared" si="26"/>
        <v>165268.87134074065</v>
      </c>
      <c r="J48">
        <f t="shared" si="26"/>
        <v>165268.87100891082</v>
      </c>
      <c r="K48">
        <f t="shared" si="26"/>
        <v>165268.87106480042</v>
      </c>
      <c r="L48">
        <f t="shared" si="26"/>
        <v>165268.87105538711</v>
      </c>
      <c r="M48">
        <f t="shared" si="26"/>
        <v>165268.87105697257</v>
      </c>
      <c r="N48">
        <f t="shared" si="26"/>
        <v>165268.8710567056</v>
      </c>
      <c r="O48">
        <f t="shared" si="26"/>
        <v>165268.87105675062</v>
      </c>
      <c r="P48">
        <f t="shared" si="26"/>
        <v>165268.871056743</v>
      </c>
      <c r="Q48">
        <f t="shared" si="26"/>
        <v>165268.87105674422</v>
      </c>
      <c r="R48">
        <f t="shared" si="26"/>
        <v>165268.87105674396</v>
      </c>
      <c r="S48">
        <f t="shared" si="26"/>
        <v>165268.87105674413</v>
      </c>
      <c r="T48">
        <f t="shared" si="26"/>
        <v>165268.87105674396</v>
      </c>
      <c r="U48">
        <f t="shared" si="26"/>
        <v>165268.87105674413</v>
      </c>
    </row>
    <row r="49" spans="2:21">
      <c r="B49" s="7" t="s">
        <v>24</v>
      </c>
      <c r="C49">
        <f>C48+0.0125*COS((1443603*C32+52)*C34)</f>
        <v>165281.23962361403</v>
      </c>
      <c r="D49">
        <f>D48+0.0125*COS((1443603*D32+52)*D34)</f>
        <v>165266.76272408717</v>
      </c>
      <c r="E49">
        <f t="shared" ref="E49:U49" si="27">E48+0.0125*COS((1443603*E32+52)*E34)</f>
        <v>165269.21439110729</v>
      </c>
      <c r="F49">
        <f t="shared" si="27"/>
        <v>165268.80232537814</v>
      </c>
      <c r="G49">
        <f t="shared" si="27"/>
        <v>165268.87175158758</v>
      </c>
      <c r="H49">
        <f t="shared" si="27"/>
        <v>165268.86005886312</v>
      </c>
      <c r="I49">
        <f t="shared" si="27"/>
        <v>165268.86202827096</v>
      </c>
      <c r="J49">
        <f t="shared" si="27"/>
        <v>165268.86169656669</v>
      </c>
      <c r="K49">
        <f t="shared" si="27"/>
        <v>165268.86175243516</v>
      </c>
      <c r="L49">
        <f t="shared" si="27"/>
        <v>165268.86174302539</v>
      </c>
      <c r="M49">
        <f t="shared" si="27"/>
        <v>165268.86174461024</v>
      </c>
      <c r="N49">
        <f t="shared" si="27"/>
        <v>165268.86174434339</v>
      </c>
      <c r="O49">
        <f t="shared" si="27"/>
        <v>165268.86174438838</v>
      </c>
      <c r="P49">
        <f t="shared" si="27"/>
        <v>165268.86174438076</v>
      </c>
      <c r="Q49">
        <f t="shared" si="27"/>
        <v>165268.86174438198</v>
      </c>
      <c r="R49">
        <f t="shared" si="27"/>
        <v>165268.86174438172</v>
      </c>
      <c r="S49">
        <f t="shared" si="27"/>
        <v>165268.86174438189</v>
      </c>
      <c r="T49">
        <f t="shared" si="27"/>
        <v>165268.86174438172</v>
      </c>
      <c r="U49">
        <f t="shared" si="27"/>
        <v>165268.86174438189</v>
      </c>
    </row>
    <row r="50" spans="2:21">
      <c r="B50" s="7" t="s">
        <v>25</v>
      </c>
      <c r="C50">
        <f>C49+0.011*COS((489205*C32+142)*C34)</f>
        <v>165281.22892280956</v>
      </c>
      <c r="D50">
        <f>D49+0.011*COS((489205*D32+142)*D34)</f>
        <v>165266.75284966314</v>
      </c>
      <c r="E50">
        <f t="shared" ref="E50:U50" si="28">E49+0.011*COS((489205*E32+142)*E34)</f>
        <v>165269.20434086336</v>
      </c>
      <c r="F50">
        <f t="shared" si="28"/>
        <v>165268.79230368097</v>
      </c>
      <c r="G50">
        <f t="shared" si="28"/>
        <v>165268.86172505224</v>
      </c>
      <c r="H50">
        <f t="shared" si="28"/>
        <v>165268.85003314182</v>
      </c>
      <c r="I50">
        <f t="shared" si="28"/>
        <v>165268.85200241252</v>
      </c>
      <c r="J50">
        <f t="shared" si="28"/>
        <v>165268.85167073135</v>
      </c>
      <c r="K50">
        <f t="shared" si="28"/>
        <v>165268.85172659592</v>
      </c>
      <c r="L50">
        <f t="shared" si="28"/>
        <v>165268.8517171868</v>
      </c>
      <c r="M50">
        <f t="shared" si="28"/>
        <v>165268.85171877156</v>
      </c>
      <c r="N50">
        <f t="shared" si="28"/>
        <v>165268.85171850471</v>
      </c>
      <c r="O50">
        <f t="shared" si="28"/>
        <v>165268.8517185497</v>
      </c>
      <c r="P50">
        <f t="shared" si="28"/>
        <v>165268.85171854208</v>
      </c>
      <c r="Q50">
        <f t="shared" si="28"/>
        <v>165268.8517185433</v>
      </c>
      <c r="R50">
        <f t="shared" si="28"/>
        <v>165268.85171854304</v>
      </c>
      <c r="S50">
        <f t="shared" si="28"/>
        <v>165268.85171854321</v>
      </c>
      <c r="T50">
        <f t="shared" si="28"/>
        <v>165268.85171854304</v>
      </c>
      <c r="U50">
        <f t="shared" si="28"/>
        <v>165268.85171854321</v>
      </c>
    </row>
    <row r="51" spans="2:21">
      <c r="B51" s="7" t="s">
        <v>26</v>
      </c>
      <c r="C51">
        <f>C50+0.0107*COS((1303870*C32+246)*C34)</f>
        <v>165281.23706364972</v>
      </c>
      <c r="D51">
        <f>D50+0.0107*COS((1303870*D32+246)*D34)</f>
        <v>165266.75571802165</v>
      </c>
      <c r="E51">
        <f t="shared" ref="E51:U51" si="29">E50+0.0107*COS((1303870*E32+246)*E34)</f>
        <v>165269.20822963255</v>
      </c>
      <c r="F51">
        <f t="shared" si="29"/>
        <v>165268.79602347771</v>
      </c>
      <c r="G51">
        <f t="shared" si="29"/>
        <v>165268.86547339533</v>
      </c>
      <c r="H51">
        <f t="shared" si="29"/>
        <v>165268.85377667932</v>
      </c>
      <c r="I51">
        <f t="shared" si="29"/>
        <v>165268.85574675948</v>
      </c>
      <c r="J51">
        <f t="shared" si="29"/>
        <v>165268.85541494199</v>
      </c>
      <c r="K51">
        <f t="shared" si="29"/>
        <v>165268.85547082953</v>
      </c>
      <c r="L51">
        <f t="shared" si="29"/>
        <v>165268.85546141653</v>
      </c>
      <c r="M51">
        <f t="shared" si="29"/>
        <v>165268.85546300194</v>
      </c>
      <c r="N51">
        <f t="shared" si="29"/>
        <v>165268.85546273499</v>
      </c>
      <c r="O51">
        <f t="shared" si="29"/>
        <v>165268.85546277999</v>
      </c>
      <c r="P51">
        <f t="shared" si="29"/>
        <v>165268.85546277236</v>
      </c>
      <c r="Q51">
        <f t="shared" si="29"/>
        <v>165268.85546277359</v>
      </c>
      <c r="R51">
        <f t="shared" si="29"/>
        <v>165268.85546277332</v>
      </c>
      <c r="S51">
        <f t="shared" si="29"/>
        <v>165268.8554627735</v>
      </c>
      <c r="T51">
        <f t="shared" si="29"/>
        <v>165268.85546277332</v>
      </c>
      <c r="U51">
        <f t="shared" si="29"/>
        <v>165268.8554627735</v>
      </c>
    </row>
    <row r="52" spans="2:21">
      <c r="B52" s="7" t="s">
        <v>27</v>
      </c>
      <c r="C52">
        <f>C51+0.01*COS((1431597*C32+315)*C34)</f>
        <v>165281.23803598704</v>
      </c>
      <c r="D52">
        <f>D51+0.01*COS((1431597*D32+315)*D34)</f>
        <v>165266.75045779668</v>
      </c>
      <c r="E52">
        <f t="shared" ref="E52:U52" si="30">E51+0.01*COS((1431597*E32+315)*E34)</f>
        <v>165269.20393858023</v>
      </c>
      <c r="F52">
        <f t="shared" si="30"/>
        <v>165268.79156560884</v>
      </c>
      <c r="G52">
        <f t="shared" si="30"/>
        <v>165268.86104352798</v>
      </c>
      <c r="H52">
        <f t="shared" si="30"/>
        <v>165268.84934209296</v>
      </c>
      <c r="I52">
        <f t="shared" si="30"/>
        <v>165268.85131296786</v>
      </c>
      <c r="J52">
        <f t="shared" si="30"/>
        <v>165268.85098101653</v>
      </c>
      <c r="K52">
        <f t="shared" si="30"/>
        <v>165268.85103692662</v>
      </c>
      <c r="L52">
        <f t="shared" si="30"/>
        <v>165268.85102750981</v>
      </c>
      <c r="M52">
        <f t="shared" si="30"/>
        <v>165268.85102909585</v>
      </c>
      <c r="N52">
        <f t="shared" si="30"/>
        <v>165268.85102882879</v>
      </c>
      <c r="O52">
        <f t="shared" si="30"/>
        <v>165268.85102887382</v>
      </c>
      <c r="P52">
        <f t="shared" si="30"/>
        <v>165268.85102886619</v>
      </c>
      <c r="Q52">
        <f t="shared" si="30"/>
        <v>165268.85102886742</v>
      </c>
      <c r="R52">
        <f t="shared" si="30"/>
        <v>165268.85102886715</v>
      </c>
      <c r="S52">
        <f t="shared" si="30"/>
        <v>165268.85102886733</v>
      </c>
      <c r="T52">
        <f t="shared" si="30"/>
        <v>165268.85102886715</v>
      </c>
      <c r="U52">
        <f t="shared" si="30"/>
        <v>165268.85102886733</v>
      </c>
    </row>
    <row r="53" spans="2:21">
      <c r="B53" s="7" t="s">
        <v>28</v>
      </c>
      <c r="C53">
        <f>C52+0.0085*COS((826671*C32+111)*C34)</f>
        <v>165281.24432056647</v>
      </c>
      <c r="D53">
        <f>D52+0.0085*COS((826671*D32+111)*D34)</f>
        <v>165266.75420108141</v>
      </c>
      <c r="E53">
        <f t="shared" ref="E53:U53" si="31">E52+0.0085*COS((826671*E32+111)*E34)</f>
        <v>165269.20816049626</v>
      </c>
      <c r="F53">
        <f t="shared" si="31"/>
        <v>165268.79570825546</v>
      </c>
      <c r="G53">
        <f t="shared" si="31"/>
        <v>165268.86519956449</v>
      </c>
      <c r="H53">
        <f t="shared" si="31"/>
        <v>165268.85349587532</v>
      </c>
      <c r="I53">
        <f t="shared" si="31"/>
        <v>165268.85546712991</v>
      </c>
      <c r="J53">
        <f t="shared" si="31"/>
        <v>165268.85513511463</v>
      </c>
      <c r="K53">
        <f t="shared" si="31"/>
        <v>165268.85519103549</v>
      </c>
      <c r="L53">
        <f t="shared" si="31"/>
        <v>165268.85518161688</v>
      </c>
      <c r="M53">
        <f t="shared" si="31"/>
        <v>165268.85518320321</v>
      </c>
      <c r="N53">
        <f t="shared" si="31"/>
        <v>165268.85518293609</v>
      </c>
      <c r="O53">
        <f t="shared" si="31"/>
        <v>165268.85518298115</v>
      </c>
      <c r="P53">
        <f t="shared" si="31"/>
        <v>165268.85518297352</v>
      </c>
      <c r="Q53">
        <f t="shared" si="31"/>
        <v>165268.85518297474</v>
      </c>
      <c r="R53">
        <f t="shared" si="31"/>
        <v>165268.85518297448</v>
      </c>
      <c r="S53">
        <f t="shared" si="31"/>
        <v>165268.85518297466</v>
      </c>
      <c r="T53">
        <f t="shared" si="31"/>
        <v>165268.85518297448</v>
      </c>
      <c r="U53">
        <f t="shared" si="31"/>
        <v>165268.85518297466</v>
      </c>
    </row>
    <row r="54" spans="2:21">
      <c r="B54" s="7" t="s">
        <v>29</v>
      </c>
      <c r="C54">
        <f>C53+0.0079*COS((449334*C32+188)*C34)</f>
        <v>165281.23808585914</v>
      </c>
      <c r="D54">
        <f>D53+0.0079*COS((449334*D32+188)*D34)</f>
        <v>165266.74711129279</v>
      </c>
      <c r="E54">
        <f t="shared" ref="E54:U54" si="32">E53+0.0079*COS((449334*E32+188)*E34)</f>
        <v>165269.20119571459</v>
      </c>
      <c r="F54">
        <f t="shared" si="32"/>
        <v>165268.78872188216</v>
      </c>
      <c r="G54">
        <f t="shared" si="32"/>
        <v>165268.85821681266</v>
      </c>
      <c r="H54">
        <f t="shared" si="32"/>
        <v>165268.84651251309</v>
      </c>
      <c r="I54">
        <f t="shared" si="32"/>
        <v>165268.84848387048</v>
      </c>
      <c r="J54">
        <f t="shared" si="32"/>
        <v>165268.84815183788</v>
      </c>
      <c r="K54">
        <f t="shared" si="32"/>
        <v>165268.84820776165</v>
      </c>
      <c r="L54">
        <f t="shared" si="32"/>
        <v>165268.84819834254</v>
      </c>
      <c r="M54">
        <f t="shared" si="32"/>
        <v>165268.84819992897</v>
      </c>
      <c r="N54">
        <f t="shared" si="32"/>
        <v>165268.84819966185</v>
      </c>
      <c r="O54">
        <f t="shared" si="32"/>
        <v>165268.8481997069</v>
      </c>
      <c r="P54">
        <f t="shared" si="32"/>
        <v>165268.84819969928</v>
      </c>
      <c r="Q54">
        <f t="shared" si="32"/>
        <v>165268.8481997005</v>
      </c>
      <c r="R54">
        <f t="shared" si="32"/>
        <v>165268.84819970024</v>
      </c>
      <c r="S54">
        <f t="shared" si="32"/>
        <v>165268.84819970041</v>
      </c>
      <c r="T54">
        <f t="shared" si="32"/>
        <v>165268.84819970024</v>
      </c>
      <c r="U54">
        <f t="shared" si="32"/>
        <v>165268.84819970041</v>
      </c>
    </row>
    <row r="55" spans="2:21">
      <c r="B55" s="7" t="s">
        <v>30</v>
      </c>
      <c r="C55">
        <f>C54+0.0068*COS((926533*C32+323)*C34)</f>
        <v>165281.2328576459</v>
      </c>
      <c r="D55">
        <f>D54+0.0068*COS((926533*D32+323)*D34)</f>
        <v>165266.74056169725</v>
      </c>
      <c r="E55">
        <f t="shared" ref="E55:U55" si="33">E54+0.0068*COS((926533*E32+323)*E34)</f>
        <v>165269.19479337821</v>
      </c>
      <c r="F55">
        <f t="shared" si="33"/>
        <v>165268.78229249761</v>
      </c>
      <c r="G55">
        <f t="shared" si="33"/>
        <v>165268.85179192069</v>
      </c>
      <c r="H55">
        <f t="shared" si="33"/>
        <v>165268.84008686265</v>
      </c>
      <c r="I55">
        <f t="shared" si="33"/>
        <v>165268.84205834774</v>
      </c>
      <c r="J55">
        <f t="shared" si="33"/>
        <v>165268.84172629364</v>
      </c>
      <c r="K55">
        <f t="shared" si="33"/>
        <v>165268.84178222102</v>
      </c>
      <c r="L55">
        <f t="shared" si="33"/>
        <v>165268.8417728013</v>
      </c>
      <c r="M55">
        <f t="shared" si="33"/>
        <v>165268.84177438784</v>
      </c>
      <c r="N55">
        <f t="shared" si="33"/>
        <v>165268.84177412069</v>
      </c>
      <c r="O55">
        <f t="shared" si="33"/>
        <v>165268.84177416575</v>
      </c>
      <c r="P55">
        <f t="shared" si="33"/>
        <v>165268.84177415812</v>
      </c>
      <c r="Q55">
        <f t="shared" si="33"/>
        <v>165268.84177415934</v>
      </c>
      <c r="R55">
        <f t="shared" si="33"/>
        <v>165268.84177415908</v>
      </c>
      <c r="S55">
        <f t="shared" si="33"/>
        <v>165268.84177415926</v>
      </c>
      <c r="T55">
        <f t="shared" si="33"/>
        <v>165268.84177415908</v>
      </c>
      <c r="U55">
        <f t="shared" si="33"/>
        <v>165268.84177415926</v>
      </c>
    </row>
    <row r="56" spans="2:21">
      <c r="B56" s="7" t="s">
        <v>31</v>
      </c>
      <c r="C56">
        <f>C55+0.0052*COS((31932*C32+107)*C34)</f>
        <v>165281.23185176268</v>
      </c>
      <c r="D56">
        <f>D55+0.0052*COS((31932*D32+107)*D34)</f>
        <v>165266.73948180687</v>
      </c>
      <c r="E56">
        <f t="shared" ref="E56:U56" si="34">E55+0.0052*COS((31932*E32+107)*E34)</f>
        <v>165269.19372601857</v>
      </c>
      <c r="F56">
        <f t="shared" si="34"/>
        <v>165268.78122303216</v>
      </c>
      <c r="G56">
        <f t="shared" si="34"/>
        <v>165268.85072281005</v>
      </c>
      <c r="H56">
        <f t="shared" si="34"/>
        <v>165268.83901769225</v>
      </c>
      <c r="I56">
        <f t="shared" si="34"/>
        <v>165268.84098918742</v>
      </c>
      <c r="J56">
        <f t="shared" si="34"/>
        <v>165268.84065713163</v>
      </c>
      <c r="K56">
        <f t="shared" si="34"/>
        <v>165268.84071305927</v>
      </c>
      <c r="L56">
        <f t="shared" si="34"/>
        <v>165268.84070363952</v>
      </c>
      <c r="M56">
        <f t="shared" si="34"/>
        <v>165268.84070522606</v>
      </c>
      <c r="N56">
        <f t="shared" si="34"/>
        <v>165268.84070495892</v>
      </c>
      <c r="O56">
        <f t="shared" si="34"/>
        <v>165268.84070500397</v>
      </c>
      <c r="P56">
        <f t="shared" si="34"/>
        <v>165268.84070499634</v>
      </c>
      <c r="Q56">
        <f t="shared" si="34"/>
        <v>165268.84070499756</v>
      </c>
      <c r="R56">
        <f t="shared" si="34"/>
        <v>165268.8407049973</v>
      </c>
      <c r="S56">
        <f t="shared" si="34"/>
        <v>165268.84070499748</v>
      </c>
      <c r="T56">
        <f t="shared" si="34"/>
        <v>165268.8407049973</v>
      </c>
      <c r="U56">
        <f t="shared" si="34"/>
        <v>165268.84070499748</v>
      </c>
    </row>
    <row r="57" spans="2:21">
      <c r="B57" s="7" t="s">
        <v>32</v>
      </c>
      <c r="C57">
        <f>C56+0.005*COS((481266*C32+205)*C34)</f>
        <v>165281.23631723423</v>
      </c>
      <c r="D57">
        <f>D56+0.005*COS((481266*D32+205)*D34)</f>
        <v>165266.74432924128</v>
      </c>
      <c r="E57">
        <f t="shared" ref="E57:U57" si="35">E56+0.005*COS((481266*E32+205)*E34)</f>
        <v>165269.19852462746</v>
      </c>
      <c r="F57">
        <f t="shared" si="35"/>
        <v>165268.78603030837</v>
      </c>
      <c r="G57">
        <f t="shared" si="35"/>
        <v>165268.85552863896</v>
      </c>
      <c r="H57">
        <f t="shared" si="35"/>
        <v>165268.84382376529</v>
      </c>
      <c r="I57">
        <f t="shared" si="35"/>
        <v>165268.84579521936</v>
      </c>
      <c r="J57">
        <f t="shared" si="35"/>
        <v>165268.84546317047</v>
      </c>
      <c r="K57">
        <f t="shared" si="35"/>
        <v>165268.84551909694</v>
      </c>
      <c r="L57">
        <f t="shared" si="35"/>
        <v>165268.8455096774</v>
      </c>
      <c r="M57">
        <f t="shared" si="35"/>
        <v>165268.84551126391</v>
      </c>
      <c r="N57">
        <f t="shared" si="35"/>
        <v>165268.84551099676</v>
      </c>
      <c r="O57">
        <f t="shared" si="35"/>
        <v>165268.84551104181</v>
      </c>
      <c r="P57">
        <f t="shared" si="35"/>
        <v>165268.84551103419</v>
      </c>
      <c r="Q57">
        <f t="shared" si="35"/>
        <v>165268.84551103541</v>
      </c>
      <c r="R57">
        <f t="shared" si="35"/>
        <v>165268.84551103515</v>
      </c>
      <c r="S57">
        <f t="shared" si="35"/>
        <v>165268.84551103532</v>
      </c>
      <c r="T57">
        <f t="shared" si="35"/>
        <v>165268.84551103515</v>
      </c>
      <c r="U57">
        <f t="shared" si="35"/>
        <v>165268.84551103532</v>
      </c>
    </row>
    <row r="58" spans="2:21">
      <c r="B58" s="7" t="s">
        <v>33</v>
      </c>
      <c r="C58">
        <f>C57+0.004*COS((1331734*C32+283)*C34)</f>
        <v>165281.23242236479</v>
      </c>
      <c r="D58">
        <f>D57+0.004*COS((1331734*D32+283)*D34)</f>
        <v>165266.74060881813</v>
      </c>
      <c r="E58">
        <f t="shared" ref="E58:U58" si="36">E57+0.004*COS((1331734*E32+283)*E34)</f>
        <v>165269.19467317502</v>
      </c>
      <c r="F58">
        <f t="shared" si="36"/>
        <v>165268.78219806551</v>
      </c>
      <c r="G58">
        <f t="shared" si="36"/>
        <v>165268.85169307931</v>
      </c>
      <c r="H58">
        <f t="shared" si="36"/>
        <v>165268.83998876199</v>
      </c>
      <c r="I58">
        <f t="shared" si="36"/>
        <v>165268.84196012228</v>
      </c>
      <c r="J58">
        <f t="shared" si="36"/>
        <v>165268.84162808917</v>
      </c>
      <c r="K58">
        <f t="shared" si="36"/>
        <v>165268.84168401299</v>
      </c>
      <c r="L58">
        <f t="shared" si="36"/>
        <v>165268.84167459392</v>
      </c>
      <c r="M58">
        <f t="shared" si="36"/>
        <v>165268.84167618034</v>
      </c>
      <c r="N58">
        <f t="shared" si="36"/>
        <v>165268.84167591319</v>
      </c>
      <c r="O58">
        <f t="shared" si="36"/>
        <v>165268.84167595825</v>
      </c>
      <c r="P58">
        <f t="shared" si="36"/>
        <v>165268.84167595062</v>
      </c>
      <c r="Q58">
        <f t="shared" si="36"/>
        <v>165268.84167595184</v>
      </c>
      <c r="R58">
        <f t="shared" si="36"/>
        <v>165268.84167595158</v>
      </c>
      <c r="S58">
        <f t="shared" si="36"/>
        <v>165268.84167595176</v>
      </c>
      <c r="T58">
        <f t="shared" si="36"/>
        <v>165268.84167595158</v>
      </c>
      <c r="U58">
        <f t="shared" si="36"/>
        <v>165268.84167595176</v>
      </c>
    </row>
    <row r="59" spans="2:21">
      <c r="B59" s="7" t="s">
        <v>34</v>
      </c>
      <c r="C59">
        <f>C58+0.004*COS((1844932*C32+56)*C34)</f>
        <v>165281.23440704725</v>
      </c>
      <c r="D59">
        <f>D58+0.004*COS((1844932*D32+56)*D34)</f>
        <v>165266.73934991192</v>
      </c>
      <c r="E59">
        <f t="shared" ref="E59:U59" si="37">E58+0.004*COS((1844932*E32+56)*E34)</f>
        <v>165269.19396542417</v>
      </c>
      <c r="F59">
        <f t="shared" si="37"/>
        <v>165268.78139640531</v>
      </c>
      <c r="G59">
        <f t="shared" si="37"/>
        <v>165268.85090721151</v>
      </c>
      <c r="H59">
        <f t="shared" si="37"/>
        <v>165268.83920023357</v>
      </c>
      <c r="I59">
        <f t="shared" si="37"/>
        <v>165268.84117204198</v>
      </c>
      <c r="J59">
        <f t="shared" si="37"/>
        <v>165268.84083993337</v>
      </c>
      <c r="K59">
        <f t="shared" si="37"/>
        <v>165268.84089586991</v>
      </c>
      <c r="L59">
        <f t="shared" si="37"/>
        <v>165268.84088644871</v>
      </c>
      <c r="M59">
        <f t="shared" si="37"/>
        <v>165268.84088803548</v>
      </c>
      <c r="N59">
        <f t="shared" si="37"/>
        <v>165268.84088776828</v>
      </c>
      <c r="O59">
        <f t="shared" si="37"/>
        <v>165268.84088781333</v>
      </c>
      <c r="P59">
        <f t="shared" si="37"/>
        <v>165268.84088780571</v>
      </c>
      <c r="Q59">
        <f t="shared" si="37"/>
        <v>165268.84088780693</v>
      </c>
      <c r="R59">
        <f t="shared" si="37"/>
        <v>165268.84088780667</v>
      </c>
      <c r="S59">
        <f t="shared" si="37"/>
        <v>165268.84088780684</v>
      </c>
      <c r="T59">
        <f t="shared" si="37"/>
        <v>165268.84088780667</v>
      </c>
      <c r="U59">
        <f t="shared" si="37"/>
        <v>165268.84088780684</v>
      </c>
    </row>
    <row r="60" spans="2:21">
      <c r="B60" s="7" t="s">
        <v>35</v>
      </c>
      <c r="C60">
        <f>C59+0.004*COS((133*C32+29)*C34)</f>
        <v>165281.23546822541</v>
      </c>
      <c r="D60">
        <f>D59+0.004*COS((133*D32+29)*D34)</f>
        <v>165266.74041132344</v>
      </c>
      <c r="E60">
        <f t="shared" ref="E60:U60" si="38">E59+0.004*COS((133*E32+29)*E34)</f>
        <v>165269.19502679614</v>
      </c>
      <c r="F60">
        <f t="shared" si="38"/>
        <v>165268.78245778391</v>
      </c>
      <c r="G60">
        <f t="shared" si="38"/>
        <v>165268.85196858901</v>
      </c>
      <c r="H60">
        <f t="shared" si="38"/>
        <v>165268.84026161124</v>
      </c>
      <c r="I60">
        <f t="shared" si="38"/>
        <v>165268.84223341962</v>
      </c>
      <c r="J60">
        <f t="shared" si="38"/>
        <v>165268.84190131101</v>
      </c>
      <c r="K60">
        <f t="shared" si="38"/>
        <v>165268.84195724755</v>
      </c>
      <c r="L60">
        <f t="shared" si="38"/>
        <v>165268.84194782635</v>
      </c>
      <c r="M60">
        <f t="shared" si="38"/>
        <v>165268.84194941312</v>
      </c>
      <c r="N60">
        <f t="shared" si="38"/>
        <v>165268.84194914592</v>
      </c>
      <c r="O60">
        <f t="shared" si="38"/>
        <v>165268.84194919097</v>
      </c>
      <c r="P60">
        <f t="shared" si="38"/>
        <v>165268.84194918335</v>
      </c>
      <c r="Q60">
        <f t="shared" si="38"/>
        <v>165268.84194918457</v>
      </c>
      <c r="R60">
        <f t="shared" si="38"/>
        <v>165268.84194918431</v>
      </c>
      <c r="S60">
        <f t="shared" si="38"/>
        <v>165268.84194918448</v>
      </c>
      <c r="T60">
        <f t="shared" si="38"/>
        <v>165268.84194918431</v>
      </c>
      <c r="U60">
        <f t="shared" si="38"/>
        <v>165268.84194918448</v>
      </c>
    </row>
    <row r="61" spans="2:21">
      <c r="B61" s="7" t="s">
        <v>36</v>
      </c>
      <c r="C61">
        <f>C60+0.0038*COS((1781068*C32+21)*C34)</f>
        <v>165281.23842363589</v>
      </c>
      <c r="D61">
        <f>D60+0.0038*COS((1781068*D32+21)*D34)</f>
        <v>165266.74071789885</v>
      </c>
      <c r="E61">
        <f t="shared" ref="E61:U61" si="39">E60+0.0038*COS((1781068*E32+21)*E34)</f>
        <v>165269.19584914821</v>
      </c>
      <c r="F61">
        <f t="shared" si="39"/>
        <v>165268.78319429973</v>
      </c>
      <c r="G61">
        <f t="shared" si="39"/>
        <v>165268.85271959635</v>
      </c>
      <c r="H61">
        <f t="shared" si="39"/>
        <v>165268.84101017873</v>
      </c>
      <c r="I61">
        <f t="shared" si="39"/>
        <v>165268.84298239808</v>
      </c>
      <c r="J61">
        <f t="shared" si="39"/>
        <v>165268.84265022026</v>
      </c>
      <c r="K61">
        <f t="shared" si="39"/>
        <v>165268.84270616845</v>
      </c>
      <c r="L61">
        <f t="shared" si="39"/>
        <v>165268.8426967453</v>
      </c>
      <c r="M61">
        <f t="shared" si="39"/>
        <v>165268.84269833239</v>
      </c>
      <c r="N61">
        <f t="shared" si="39"/>
        <v>165268.84269806513</v>
      </c>
      <c r="O61">
        <f t="shared" si="39"/>
        <v>165268.84269811021</v>
      </c>
      <c r="P61">
        <f t="shared" si="39"/>
        <v>165268.84269810258</v>
      </c>
      <c r="Q61">
        <f t="shared" si="39"/>
        <v>165268.84269810381</v>
      </c>
      <c r="R61">
        <f t="shared" si="39"/>
        <v>165268.84269810354</v>
      </c>
      <c r="S61">
        <f t="shared" si="39"/>
        <v>165268.84269810372</v>
      </c>
      <c r="T61">
        <f t="shared" si="39"/>
        <v>165268.84269810354</v>
      </c>
      <c r="U61">
        <f t="shared" si="39"/>
        <v>165268.84269810372</v>
      </c>
    </row>
    <row r="62" spans="2:21">
      <c r="B62" s="7" t="s">
        <v>37</v>
      </c>
      <c r="C62">
        <f>C61+0.0037*COS((541062*C32+259)*C34)</f>
        <v>165281.23973693486</v>
      </c>
      <c r="D62">
        <f>D61+0.0037*COS((541062*D32+259)*D34)</f>
        <v>165266.74283451086</v>
      </c>
      <c r="E62">
        <f t="shared" ref="E62:U62" si="40">E61+0.0037*COS((541062*E32+259)*E34)</f>
        <v>165269.19783731073</v>
      </c>
      <c r="F62">
        <f t="shared" si="40"/>
        <v>165268.78520429158</v>
      </c>
      <c r="G62">
        <f t="shared" si="40"/>
        <v>165268.85472591702</v>
      </c>
      <c r="H62">
        <f t="shared" si="40"/>
        <v>165268.84301711788</v>
      </c>
      <c r="I62">
        <f t="shared" si="40"/>
        <v>165268.84498923307</v>
      </c>
      <c r="J62">
        <f t="shared" si="40"/>
        <v>165268.8446570728</v>
      </c>
      <c r="K62">
        <f t="shared" si="40"/>
        <v>165268.84471301801</v>
      </c>
      <c r="L62">
        <f t="shared" si="40"/>
        <v>165268.84470359536</v>
      </c>
      <c r="M62">
        <f t="shared" si="40"/>
        <v>165268.84470518239</v>
      </c>
      <c r="N62">
        <f t="shared" si="40"/>
        <v>165268.84470491513</v>
      </c>
      <c r="O62">
        <f t="shared" si="40"/>
        <v>165268.84470496021</v>
      </c>
      <c r="P62">
        <f t="shared" si="40"/>
        <v>165268.84470495259</v>
      </c>
      <c r="Q62">
        <f t="shared" si="40"/>
        <v>165268.84470495381</v>
      </c>
      <c r="R62">
        <f t="shared" si="40"/>
        <v>165268.84470495355</v>
      </c>
      <c r="S62">
        <f t="shared" si="40"/>
        <v>165268.84470495372</v>
      </c>
      <c r="T62">
        <f t="shared" si="40"/>
        <v>165268.84470495355</v>
      </c>
      <c r="U62">
        <f t="shared" si="40"/>
        <v>165268.84470495372</v>
      </c>
    </row>
    <row r="63" spans="2:21">
      <c r="B63" s="7" t="s">
        <v>38</v>
      </c>
      <c r="C63">
        <f>C62+0.0028*COS((1934*C32+145)*C34)</f>
        <v>165281.23981942603</v>
      </c>
      <c r="D63">
        <f>D62+0.0028*COS((1934*D32+145)*D34)</f>
        <v>165266.74291946457</v>
      </c>
      <c r="E63">
        <f t="shared" ref="E63:U63" si="41">E62+0.0028*COS((1934*E32+145)*E34)</f>
        <v>165269.19792184696</v>
      </c>
      <c r="F63">
        <f t="shared" si="41"/>
        <v>165268.78528889795</v>
      </c>
      <c r="G63">
        <f t="shared" si="41"/>
        <v>165268.85481051158</v>
      </c>
      <c r="H63">
        <f t="shared" si="41"/>
        <v>165268.84310171445</v>
      </c>
      <c r="I63">
        <f t="shared" si="41"/>
        <v>165268.84507382929</v>
      </c>
      <c r="J63">
        <f t="shared" si="41"/>
        <v>165268.84474166908</v>
      </c>
      <c r="K63">
        <f t="shared" si="41"/>
        <v>165268.84479761429</v>
      </c>
      <c r="L63">
        <f t="shared" si="41"/>
        <v>165268.84478819164</v>
      </c>
      <c r="M63">
        <f t="shared" si="41"/>
        <v>165268.84478977867</v>
      </c>
      <c r="N63">
        <f t="shared" si="41"/>
        <v>165268.84478951141</v>
      </c>
      <c r="O63">
        <f t="shared" si="41"/>
        <v>165268.84478955649</v>
      </c>
      <c r="P63">
        <f t="shared" si="41"/>
        <v>165268.84478954886</v>
      </c>
      <c r="Q63">
        <f t="shared" si="41"/>
        <v>165268.84478955009</v>
      </c>
      <c r="R63">
        <f t="shared" si="41"/>
        <v>165268.84478954982</v>
      </c>
      <c r="S63">
        <f t="shared" si="41"/>
        <v>165268.84478955</v>
      </c>
      <c r="T63">
        <f t="shared" si="41"/>
        <v>165268.84478954982</v>
      </c>
      <c r="U63">
        <f t="shared" si="41"/>
        <v>165268.84478955</v>
      </c>
    </row>
    <row r="64" spans="2:21">
      <c r="B64" s="7" t="s">
        <v>39</v>
      </c>
      <c r="C64">
        <f>C63+0.0027*COS((918399*C32+182)*C34)</f>
        <v>165281.23716904936</v>
      </c>
      <c r="D64">
        <f>D63+0.0027*COS((918399*D32+182)*D34)</f>
        <v>165266.74070617359</v>
      </c>
      <c r="E64">
        <f t="shared" ref="E64:U64" si="42">E63+0.0027*COS((918399*E32+182)*E34)</f>
        <v>165269.19560466098</v>
      </c>
      <c r="F64">
        <f t="shared" si="42"/>
        <v>165268.78298836894</v>
      </c>
      <c r="G64">
        <f t="shared" si="42"/>
        <v>165268.85250715312</v>
      </c>
      <c r="H64">
        <f t="shared" si="42"/>
        <v>165268.84079883186</v>
      </c>
      <c r="I64">
        <f t="shared" si="42"/>
        <v>165268.84277086653</v>
      </c>
      <c r="J64">
        <f t="shared" si="42"/>
        <v>165268.84243871982</v>
      </c>
      <c r="K64">
        <f t="shared" si="42"/>
        <v>165268.84249466276</v>
      </c>
      <c r="L64">
        <f t="shared" si="42"/>
        <v>165268.84248524049</v>
      </c>
      <c r="M64">
        <f t="shared" si="42"/>
        <v>165268.84248682746</v>
      </c>
      <c r="N64">
        <f t="shared" si="42"/>
        <v>165268.8424865602</v>
      </c>
      <c r="O64">
        <f t="shared" si="42"/>
        <v>165268.84248660528</v>
      </c>
      <c r="P64">
        <f t="shared" si="42"/>
        <v>165268.84248659766</v>
      </c>
      <c r="Q64">
        <f t="shared" si="42"/>
        <v>165268.84248659888</v>
      </c>
      <c r="R64">
        <f t="shared" si="42"/>
        <v>165268.84248659862</v>
      </c>
      <c r="S64">
        <f t="shared" si="42"/>
        <v>165268.84248659879</v>
      </c>
      <c r="T64">
        <f t="shared" si="42"/>
        <v>165268.84248659862</v>
      </c>
      <c r="U64">
        <f t="shared" si="42"/>
        <v>165268.84248659879</v>
      </c>
    </row>
    <row r="65" spans="2:21">
      <c r="B65" s="7" t="s">
        <v>40</v>
      </c>
      <c r="C65">
        <f>C64+0.0026*COS((1379739*C32+17)*C34)</f>
        <v>165281.23462245619</v>
      </c>
      <c r="D65">
        <f>D64+0.0026*COS((1379739*D32+17)*D34)</f>
        <v>165266.73833712543</v>
      </c>
      <c r="E65">
        <f t="shared" ref="E65:U65" si="43">E64+0.0026*COS((1379739*E32+17)*E34)</f>
        <v>165269.1931352299</v>
      </c>
      <c r="F65">
        <f t="shared" si="43"/>
        <v>165268.7805338779</v>
      </c>
      <c r="G65">
        <f t="shared" si="43"/>
        <v>165268.85005008968</v>
      </c>
      <c r="H65">
        <f t="shared" si="43"/>
        <v>165268.83834220012</v>
      </c>
      <c r="I65">
        <f t="shared" si="43"/>
        <v>165268.84031416202</v>
      </c>
      <c r="J65">
        <f t="shared" si="43"/>
        <v>165268.83998202757</v>
      </c>
      <c r="K65">
        <f t="shared" si="43"/>
        <v>165268.84003796845</v>
      </c>
      <c r="L65">
        <f t="shared" si="43"/>
        <v>165268.84002854652</v>
      </c>
      <c r="M65">
        <f t="shared" si="43"/>
        <v>165268.84003013343</v>
      </c>
      <c r="N65">
        <f t="shared" si="43"/>
        <v>165268.84002986617</v>
      </c>
      <c r="O65">
        <f t="shared" si="43"/>
        <v>165268.84002991125</v>
      </c>
      <c r="P65">
        <f t="shared" si="43"/>
        <v>165268.84002990363</v>
      </c>
      <c r="Q65">
        <f t="shared" si="43"/>
        <v>165268.84002990485</v>
      </c>
      <c r="R65">
        <f t="shared" si="43"/>
        <v>165268.84002990459</v>
      </c>
      <c r="S65">
        <f t="shared" si="43"/>
        <v>165268.84002990476</v>
      </c>
      <c r="T65">
        <f t="shared" si="43"/>
        <v>165268.84002990459</v>
      </c>
      <c r="U65">
        <f t="shared" si="43"/>
        <v>165268.84002990476</v>
      </c>
    </row>
    <row r="66" spans="2:21">
      <c r="B66" s="7" t="s">
        <v>41</v>
      </c>
      <c r="C66">
        <f>C65+0.0024*COS((99863*C32+122)*C34)</f>
        <v>165281.23224345763</v>
      </c>
      <c r="D66">
        <f>D65+0.0024*COS((99863*D32+122)*D34)</f>
        <v>165266.73597497007</v>
      </c>
      <c r="E66">
        <f t="shared" ref="E66:U66" si="44">E65+0.0024*COS((99863*E32+122)*E34)</f>
        <v>165269.1907698749</v>
      </c>
      <c r="F66">
        <f t="shared" si="44"/>
        <v>165268.77816905067</v>
      </c>
      <c r="G66">
        <f t="shared" si="44"/>
        <v>165268.84768517324</v>
      </c>
      <c r="H66">
        <f t="shared" si="44"/>
        <v>165268.8359772987</v>
      </c>
      <c r="I66">
        <f t="shared" si="44"/>
        <v>165268.83794925807</v>
      </c>
      <c r="J66">
        <f t="shared" si="44"/>
        <v>165268.83761712405</v>
      </c>
      <c r="K66">
        <f t="shared" si="44"/>
        <v>165268.83767306485</v>
      </c>
      <c r="L66">
        <f t="shared" si="44"/>
        <v>165268.83766364295</v>
      </c>
      <c r="M66">
        <f t="shared" si="44"/>
        <v>165268.83766522986</v>
      </c>
      <c r="N66">
        <f t="shared" si="44"/>
        <v>165268.8376649626</v>
      </c>
      <c r="O66">
        <f t="shared" si="44"/>
        <v>165268.83766500768</v>
      </c>
      <c r="P66">
        <f t="shared" si="44"/>
        <v>165268.83766500006</v>
      </c>
      <c r="Q66">
        <f t="shared" si="44"/>
        <v>165268.83766500128</v>
      </c>
      <c r="R66">
        <f t="shared" si="44"/>
        <v>165268.83766500102</v>
      </c>
      <c r="S66">
        <f t="shared" si="44"/>
        <v>165268.83766500119</v>
      </c>
      <c r="T66">
        <f t="shared" si="44"/>
        <v>165268.83766500102</v>
      </c>
      <c r="U66">
        <f t="shared" si="44"/>
        <v>165268.83766500119</v>
      </c>
    </row>
    <row r="67" spans="2:21">
      <c r="B67" s="7" t="s">
        <v>42</v>
      </c>
      <c r="C67">
        <f>C66+0.0023*COS((922466*C32+163)*C34)</f>
        <v>165281.23165308082</v>
      </c>
      <c r="D67">
        <f>D66+0.0023*COS((922466*D32+163)*D34)</f>
        <v>165266.73634159329</v>
      </c>
      <c r="E67">
        <f t="shared" ref="E67:U67" si="45">E66+0.0023*COS((922466*E32+163)*E34)</f>
        <v>165269.19097416068</v>
      </c>
      <c r="F67">
        <f t="shared" si="45"/>
        <v>165268.77840070598</v>
      </c>
      <c r="G67">
        <f t="shared" si="45"/>
        <v>165268.84791221921</v>
      </c>
      <c r="H67">
        <f t="shared" si="45"/>
        <v>165268.83620512101</v>
      </c>
      <c r="I67">
        <f t="shared" si="45"/>
        <v>165268.83817694962</v>
      </c>
      <c r="J67">
        <f t="shared" si="45"/>
        <v>165268.83784483763</v>
      </c>
      <c r="K67">
        <f t="shared" si="45"/>
        <v>165268.83790077473</v>
      </c>
      <c r="L67">
        <f t="shared" si="45"/>
        <v>165268.83789135344</v>
      </c>
      <c r="M67">
        <f t="shared" si="45"/>
        <v>165268.83789294024</v>
      </c>
      <c r="N67">
        <f t="shared" si="45"/>
        <v>165268.83789267301</v>
      </c>
      <c r="O67">
        <f t="shared" si="45"/>
        <v>165268.83789271809</v>
      </c>
      <c r="P67">
        <f t="shared" si="45"/>
        <v>165268.83789271046</v>
      </c>
      <c r="Q67">
        <f t="shared" si="45"/>
        <v>165268.83789271169</v>
      </c>
      <c r="R67">
        <f t="shared" si="45"/>
        <v>165268.83789271142</v>
      </c>
      <c r="S67">
        <f t="shared" si="45"/>
        <v>165268.8378927116</v>
      </c>
      <c r="T67">
        <f t="shared" si="45"/>
        <v>165268.83789271142</v>
      </c>
      <c r="U67">
        <f t="shared" si="45"/>
        <v>165268.8378927116</v>
      </c>
    </row>
    <row r="68" spans="2:21">
      <c r="B68" s="7" t="s">
        <v>43</v>
      </c>
      <c r="C68">
        <f>C67+0.0022*COS((818536*C32+151)*C34)</f>
        <v>165281.23174584188</v>
      </c>
      <c r="D68">
        <f>D67+0.0022*COS((818536*D32+151)*D34)</f>
        <v>165266.73722774393</v>
      </c>
      <c r="E68">
        <f t="shared" ref="E68:U68" si="46">E67+0.0022*COS((818536*E32+151)*E34)</f>
        <v>165269.19173150673</v>
      </c>
      <c r="F68">
        <f t="shared" si="46"/>
        <v>165268.77917991794</v>
      </c>
      <c r="G68">
        <f t="shared" si="46"/>
        <v>165268.84868775299</v>
      </c>
      <c r="H68">
        <f t="shared" si="46"/>
        <v>165268.83698127445</v>
      </c>
      <c r="I68">
        <f t="shared" si="46"/>
        <v>165268.83895299869</v>
      </c>
      <c r="J68">
        <f t="shared" si="46"/>
        <v>165268.83862090428</v>
      </c>
      <c r="K68">
        <f t="shared" si="46"/>
        <v>165268.83867683841</v>
      </c>
      <c r="L68">
        <f t="shared" si="46"/>
        <v>165268.83866741761</v>
      </c>
      <c r="M68">
        <f t="shared" si="46"/>
        <v>165268.83866900436</v>
      </c>
      <c r="N68">
        <f t="shared" si="46"/>
        <v>165268.83866873712</v>
      </c>
      <c r="O68">
        <f t="shared" si="46"/>
        <v>165268.83866878221</v>
      </c>
      <c r="P68">
        <f t="shared" si="46"/>
        <v>165268.83866877458</v>
      </c>
      <c r="Q68">
        <f t="shared" si="46"/>
        <v>165268.8386687758</v>
      </c>
      <c r="R68">
        <f t="shared" si="46"/>
        <v>165268.83866877554</v>
      </c>
      <c r="S68">
        <f t="shared" si="46"/>
        <v>165268.83866877572</v>
      </c>
      <c r="T68">
        <f t="shared" si="46"/>
        <v>165268.83866877554</v>
      </c>
      <c r="U68">
        <f t="shared" si="46"/>
        <v>165268.83866877572</v>
      </c>
    </row>
    <row r="69" spans="2:21">
      <c r="B69" s="7" t="s">
        <v>44</v>
      </c>
      <c r="C69">
        <f>C68+0.0021*COS((990397*C32+357)*C34)</f>
        <v>165281.22974239502</v>
      </c>
      <c r="D69">
        <f>D68+0.0021*COS((990397*D32+357)*D34)</f>
        <v>165266.73515013652</v>
      </c>
      <c r="E69">
        <f t="shared" ref="E69:U69" si="47">E68+0.0021*COS((990397*E32+357)*E34)</f>
        <v>165269.18963661717</v>
      </c>
      <c r="F69">
        <f t="shared" si="47"/>
        <v>165268.77708707997</v>
      </c>
      <c r="G69">
        <f t="shared" si="47"/>
        <v>165268.84659454518</v>
      </c>
      <c r="H69">
        <f t="shared" si="47"/>
        <v>165268.83488812824</v>
      </c>
      <c r="I69">
        <f t="shared" si="47"/>
        <v>165268.83685984209</v>
      </c>
      <c r="J69">
        <f t="shared" si="47"/>
        <v>165268.83652774943</v>
      </c>
      <c r="K69">
        <f t="shared" si="47"/>
        <v>165268.83658368327</v>
      </c>
      <c r="L69">
        <f t="shared" si="47"/>
        <v>165268.83657426253</v>
      </c>
      <c r="M69">
        <f t="shared" si="47"/>
        <v>165268.83657584924</v>
      </c>
      <c r="N69">
        <f t="shared" si="47"/>
        <v>165268.83657558201</v>
      </c>
      <c r="O69">
        <f t="shared" si="47"/>
        <v>165268.83657562709</v>
      </c>
      <c r="P69">
        <f t="shared" si="47"/>
        <v>165268.83657561947</v>
      </c>
      <c r="Q69">
        <f t="shared" si="47"/>
        <v>165268.83657562069</v>
      </c>
      <c r="R69">
        <f t="shared" si="47"/>
        <v>165268.83657562043</v>
      </c>
      <c r="S69">
        <f t="shared" si="47"/>
        <v>165268.8365756206</v>
      </c>
      <c r="T69">
        <f t="shared" si="47"/>
        <v>165268.83657562043</v>
      </c>
      <c r="U69">
        <f t="shared" si="47"/>
        <v>165268.8365756206</v>
      </c>
    </row>
    <row r="70" spans="2:21">
      <c r="B70" s="7" t="s">
        <v>45</v>
      </c>
      <c r="C70">
        <f>C69+0.0021*COS((71998*C32+85)*C34)</f>
        <v>165281.2307426107</v>
      </c>
      <c r="D70">
        <f>D69+0.0021*COS((71998*D32+85)*D34)</f>
        <v>165266.73608934344</v>
      </c>
      <c r="E70">
        <f t="shared" ref="E70:U70" si="48">E69+0.0021*COS((71998*E32+85)*E34)</f>
        <v>165269.19058623959</v>
      </c>
      <c r="F70">
        <f t="shared" si="48"/>
        <v>165268.77803495448</v>
      </c>
      <c r="G70">
        <f t="shared" si="48"/>
        <v>165268.84754271427</v>
      </c>
      <c r="H70">
        <f t="shared" si="48"/>
        <v>165268.83583624772</v>
      </c>
      <c r="I70">
        <f t="shared" si="48"/>
        <v>165268.83780796992</v>
      </c>
      <c r="J70">
        <f t="shared" si="48"/>
        <v>165268.83747587586</v>
      </c>
      <c r="K70">
        <f t="shared" si="48"/>
        <v>165268.83753180993</v>
      </c>
      <c r="L70">
        <f t="shared" si="48"/>
        <v>165268.83752238916</v>
      </c>
      <c r="M70">
        <f t="shared" si="48"/>
        <v>165268.83752397588</v>
      </c>
      <c r="N70">
        <f t="shared" si="48"/>
        <v>165268.83752370864</v>
      </c>
      <c r="O70">
        <f t="shared" si="48"/>
        <v>165268.83752375373</v>
      </c>
      <c r="P70">
        <f t="shared" si="48"/>
        <v>165268.8375237461</v>
      </c>
      <c r="Q70">
        <f t="shared" si="48"/>
        <v>165268.83752374732</v>
      </c>
      <c r="R70">
        <f t="shared" si="48"/>
        <v>165268.83752374706</v>
      </c>
      <c r="S70">
        <f t="shared" si="48"/>
        <v>165268.83752374724</v>
      </c>
      <c r="T70">
        <f t="shared" si="48"/>
        <v>165268.83752374706</v>
      </c>
      <c r="U70">
        <f t="shared" si="48"/>
        <v>165268.83752374724</v>
      </c>
    </row>
    <row r="71" spans="2:21">
      <c r="B71" s="7" t="s">
        <v>46</v>
      </c>
      <c r="C71">
        <f>C70+0.0021*COS((341337*C32+16)*C34)</f>
        <v>165281.23089920744</v>
      </c>
      <c r="D71">
        <f>D70+0.0021*COS((341337*D32+16)*D34)</f>
        <v>165266.73656795372</v>
      </c>
      <c r="E71">
        <f t="shared" ref="E71:U71" si="49">E70+0.0021*COS((341337*E32+16)*E34)</f>
        <v>165269.19101085991</v>
      </c>
      <c r="F71">
        <f t="shared" si="49"/>
        <v>165268.77846866741</v>
      </c>
      <c r="G71">
        <f t="shared" si="49"/>
        <v>165268.84797489576</v>
      </c>
      <c r="H71">
        <f t="shared" si="49"/>
        <v>165268.83626868713</v>
      </c>
      <c r="I71">
        <f t="shared" si="49"/>
        <v>165268.83824036591</v>
      </c>
      <c r="J71">
        <f t="shared" si="49"/>
        <v>165268.83790827915</v>
      </c>
      <c r="K71">
        <f t="shared" si="49"/>
        <v>165268.837964212</v>
      </c>
      <c r="L71">
        <f t="shared" si="49"/>
        <v>165268.83795479144</v>
      </c>
      <c r="M71">
        <f t="shared" si="49"/>
        <v>165268.83795637812</v>
      </c>
      <c r="N71">
        <f t="shared" si="49"/>
        <v>165268.83795611089</v>
      </c>
      <c r="O71">
        <f t="shared" si="49"/>
        <v>165268.83795615597</v>
      </c>
      <c r="P71">
        <f t="shared" si="49"/>
        <v>165268.83795614835</v>
      </c>
      <c r="Q71">
        <f t="shared" si="49"/>
        <v>165268.83795614957</v>
      </c>
      <c r="R71">
        <f t="shared" si="49"/>
        <v>165268.83795614931</v>
      </c>
      <c r="S71">
        <f t="shared" si="49"/>
        <v>165268.83795614948</v>
      </c>
      <c r="T71">
        <f t="shared" si="49"/>
        <v>165268.83795614931</v>
      </c>
      <c r="U71">
        <f t="shared" si="49"/>
        <v>165268.83795614948</v>
      </c>
    </row>
    <row r="72" spans="2:21">
      <c r="B72" s="7" t="s">
        <v>47</v>
      </c>
      <c r="C72">
        <f>C71+0.0018*COS((401329*C32+274)*C34)</f>
        <v>165281.23228970953</v>
      </c>
      <c r="D72">
        <f>D71+0.0018*COS((401329*D32+274)*D34)</f>
        <v>165266.73814288332</v>
      </c>
      <c r="E72">
        <f t="shared" ref="E72:U72" si="50">E71+0.0018*COS((401329*E32+274)*E34)</f>
        <v>165269.19255806203</v>
      </c>
      <c r="F72">
        <f t="shared" si="50"/>
        <v>165268.78002063246</v>
      </c>
      <c r="G72">
        <f t="shared" si="50"/>
        <v>165268.84952606121</v>
      </c>
      <c r="H72">
        <f t="shared" si="50"/>
        <v>165268.83781998733</v>
      </c>
      <c r="I72">
        <f t="shared" si="50"/>
        <v>165268.83979164343</v>
      </c>
      <c r="J72">
        <f t="shared" si="50"/>
        <v>165268.83945956049</v>
      </c>
      <c r="K72">
        <f t="shared" si="50"/>
        <v>165268.8395154927</v>
      </c>
      <c r="L72">
        <f t="shared" si="50"/>
        <v>165268.83950607225</v>
      </c>
      <c r="M72">
        <f t="shared" si="50"/>
        <v>165268.83950765891</v>
      </c>
      <c r="N72">
        <f t="shared" si="50"/>
        <v>165268.83950739168</v>
      </c>
      <c r="O72">
        <f t="shared" si="50"/>
        <v>165268.83950743676</v>
      </c>
      <c r="P72">
        <f t="shared" si="50"/>
        <v>165268.83950742913</v>
      </c>
      <c r="Q72">
        <f t="shared" si="50"/>
        <v>165268.83950743036</v>
      </c>
      <c r="R72">
        <f t="shared" si="50"/>
        <v>165268.83950743009</v>
      </c>
      <c r="S72">
        <f t="shared" si="50"/>
        <v>165268.83950743027</v>
      </c>
      <c r="T72">
        <f t="shared" si="50"/>
        <v>165268.83950743009</v>
      </c>
      <c r="U72">
        <f t="shared" si="50"/>
        <v>165268.83950743027</v>
      </c>
    </row>
    <row r="73" spans="2:21">
      <c r="B73" s="7" t="s">
        <v>48</v>
      </c>
      <c r="C73">
        <f>C72+0.0016*COS((1856938*C32+152)*C34)</f>
        <v>165281.23073387251</v>
      </c>
      <c r="D73">
        <f>D72+0.0016*COS((1856938*D32+152)*D34)</f>
        <v>165266.73683081873</v>
      </c>
      <c r="E73">
        <f t="shared" ref="E73:U73" si="51">E72+0.0016*COS((1856938*E32+152)*E34)</f>
        <v>165269.1911287336</v>
      </c>
      <c r="F73">
        <f t="shared" si="51"/>
        <v>165268.77860901839</v>
      </c>
      <c r="G73">
        <f t="shared" si="51"/>
        <v>165268.84811140486</v>
      </c>
      <c r="H73">
        <f t="shared" si="51"/>
        <v>165268.83640584172</v>
      </c>
      <c r="I73">
        <f t="shared" si="51"/>
        <v>165268.83837741177</v>
      </c>
      <c r="J73">
        <f t="shared" si="51"/>
        <v>165268.83804534332</v>
      </c>
      <c r="K73">
        <f t="shared" si="51"/>
        <v>165268.83810127308</v>
      </c>
      <c r="L73">
        <f t="shared" si="51"/>
        <v>165268.83809185305</v>
      </c>
      <c r="M73">
        <f t="shared" si="51"/>
        <v>165268.83809343964</v>
      </c>
      <c r="N73">
        <f t="shared" si="51"/>
        <v>165268.83809317241</v>
      </c>
      <c r="O73">
        <f t="shared" si="51"/>
        <v>165268.83809321749</v>
      </c>
      <c r="P73">
        <f t="shared" si="51"/>
        <v>165268.83809320987</v>
      </c>
      <c r="Q73">
        <f t="shared" si="51"/>
        <v>165268.83809321109</v>
      </c>
      <c r="R73">
        <f t="shared" si="51"/>
        <v>165268.83809321083</v>
      </c>
      <c r="S73">
        <f t="shared" si="51"/>
        <v>165268.838093211</v>
      </c>
      <c r="T73">
        <f t="shared" si="51"/>
        <v>165268.83809321083</v>
      </c>
      <c r="U73">
        <f t="shared" si="51"/>
        <v>165268.838093211</v>
      </c>
    </row>
    <row r="74" spans="2:21">
      <c r="B74" s="7" t="s">
        <v>49</v>
      </c>
      <c r="C74">
        <f>C73+0.0012*COS((1267871*C32+249)*C34)</f>
        <v>165281.22976078335</v>
      </c>
      <c r="D74">
        <f>D73+0.0012*COS((1267871*D32+249)*D34)</f>
        <v>165266.73563221688</v>
      </c>
      <c r="E74">
        <f t="shared" ref="E74:U74" si="52">E73+0.0012*COS((1267871*E32+249)*E34)</f>
        <v>165269.18994151178</v>
      </c>
      <c r="F74">
        <f t="shared" si="52"/>
        <v>165268.77741908745</v>
      </c>
      <c r="G74">
        <f t="shared" si="52"/>
        <v>165268.84692190788</v>
      </c>
      <c r="H74">
        <f t="shared" si="52"/>
        <v>165268.83521627102</v>
      </c>
      <c r="I74">
        <f t="shared" si="52"/>
        <v>165268.83718785347</v>
      </c>
      <c r="J74">
        <f t="shared" si="52"/>
        <v>165268.83685578292</v>
      </c>
      <c r="K74">
        <f t="shared" si="52"/>
        <v>165268.83691171304</v>
      </c>
      <c r="L74">
        <f t="shared" si="52"/>
        <v>165268.83690229294</v>
      </c>
      <c r="M74">
        <f t="shared" si="52"/>
        <v>165268.83690387956</v>
      </c>
      <c r="N74">
        <f t="shared" si="52"/>
        <v>165268.83690361233</v>
      </c>
      <c r="O74">
        <f t="shared" si="52"/>
        <v>165268.83690365741</v>
      </c>
      <c r="P74">
        <f t="shared" si="52"/>
        <v>165268.83690364979</v>
      </c>
      <c r="Q74">
        <f t="shared" si="52"/>
        <v>165268.83690365101</v>
      </c>
      <c r="R74">
        <f t="shared" si="52"/>
        <v>165268.83690365075</v>
      </c>
      <c r="S74">
        <f t="shared" si="52"/>
        <v>165268.83690365092</v>
      </c>
      <c r="T74">
        <f t="shared" si="52"/>
        <v>165268.83690365075</v>
      </c>
      <c r="U74">
        <f t="shared" si="52"/>
        <v>165268.83690365092</v>
      </c>
    </row>
    <row r="75" spans="2:21">
      <c r="B75" s="7" t="s">
        <v>50</v>
      </c>
      <c r="C75">
        <f>C74+0.0011*COS((1920802*C32+186)*C34)</f>
        <v>165281.22867377338</v>
      </c>
      <c r="D75">
        <f>D74+0.0011*COS((1920802*D32+186)*D34)</f>
        <v>165266.73506375068</v>
      </c>
      <c r="E75">
        <f t="shared" ref="E75:U75" si="53">E74+0.0011*COS((1920802*E32+186)*E34)</f>
        <v>165269.18924026928</v>
      </c>
      <c r="F75">
        <f t="shared" si="53"/>
        <v>165268.77673915474</v>
      </c>
      <c r="G75">
        <f t="shared" si="53"/>
        <v>165268.84623835474</v>
      </c>
      <c r="H75">
        <f t="shared" si="53"/>
        <v>165268.83453332679</v>
      </c>
      <c r="I75">
        <f t="shared" si="53"/>
        <v>165268.83650480665</v>
      </c>
      <c r="J75">
        <f t="shared" si="53"/>
        <v>165268.83617275339</v>
      </c>
      <c r="K75">
        <f t="shared" si="53"/>
        <v>165268.83622868059</v>
      </c>
      <c r="L75">
        <f t="shared" si="53"/>
        <v>165268.83621926099</v>
      </c>
      <c r="M75">
        <f t="shared" si="53"/>
        <v>165268.83622084753</v>
      </c>
      <c r="N75">
        <f t="shared" si="53"/>
        <v>165268.8362205803</v>
      </c>
      <c r="O75">
        <f t="shared" si="53"/>
        <v>165268.83622062538</v>
      </c>
      <c r="P75">
        <f t="shared" si="53"/>
        <v>165268.83622061776</v>
      </c>
      <c r="Q75">
        <f t="shared" si="53"/>
        <v>165268.83622061898</v>
      </c>
      <c r="R75">
        <f t="shared" si="53"/>
        <v>165268.83622061872</v>
      </c>
      <c r="S75">
        <f t="shared" si="53"/>
        <v>165268.83622061889</v>
      </c>
      <c r="T75">
        <f t="shared" si="53"/>
        <v>165268.83622061872</v>
      </c>
      <c r="U75">
        <f t="shared" si="53"/>
        <v>165268.83622061889</v>
      </c>
    </row>
    <row r="76" spans="2:21">
      <c r="B76" s="7" t="s">
        <v>51</v>
      </c>
      <c r="C76">
        <f>C75+0.0009*COS(858602*C32+129)*C34</f>
        <v>165281.22867964188</v>
      </c>
      <c r="D76">
        <f>D75+0.0009*COS(858602*D32+129)*D34</f>
        <v>165266.73505278592</v>
      </c>
      <c r="E76">
        <f t="shared" ref="E76:U76" si="54">E75+0.0009*COS(858602*E32+129)*E34</f>
        <v>165269.18924215023</v>
      </c>
      <c r="F76">
        <f t="shared" si="54"/>
        <v>165268.77674994792</v>
      </c>
      <c r="G76">
        <f t="shared" si="54"/>
        <v>165268.84624786224</v>
      </c>
      <c r="H76">
        <f t="shared" si="54"/>
        <v>165268.83454305891</v>
      </c>
      <c r="I76">
        <f t="shared" si="54"/>
        <v>165268.83651450116</v>
      </c>
      <c r="J76">
        <f t="shared" si="54"/>
        <v>165268.83618245425</v>
      </c>
      <c r="K76">
        <f t="shared" si="54"/>
        <v>165268.83623838038</v>
      </c>
      <c r="L76">
        <f t="shared" si="54"/>
        <v>165268.83622896095</v>
      </c>
      <c r="M76">
        <f t="shared" si="54"/>
        <v>165268.83623054746</v>
      </c>
      <c r="N76">
        <f t="shared" si="54"/>
        <v>165268.83623028026</v>
      </c>
      <c r="O76">
        <f t="shared" si="54"/>
        <v>165268.83623032534</v>
      </c>
      <c r="P76">
        <f t="shared" si="54"/>
        <v>165268.83623031771</v>
      </c>
      <c r="Q76">
        <f t="shared" si="54"/>
        <v>165268.83623031894</v>
      </c>
      <c r="R76">
        <f t="shared" si="54"/>
        <v>165268.83623031867</v>
      </c>
      <c r="S76">
        <f t="shared" si="54"/>
        <v>165268.83623031885</v>
      </c>
      <c r="T76">
        <f t="shared" si="54"/>
        <v>165268.83623031867</v>
      </c>
      <c r="U76">
        <f t="shared" si="54"/>
        <v>165268.83623031885</v>
      </c>
    </row>
    <row r="77" spans="2:21">
      <c r="B77" s="7" t="s">
        <v>52</v>
      </c>
      <c r="C77">
        <f>C76+0.0008*COS((1403732*C32+98)*C34)</f>
        <v>165281.22808148497</v>
      </c>
      <c r="D77">
        <f>D76+0.0008*COS((1403732*D32+98)*D34)</f>
        <v>165266.73425585229</v>
      </c>
      <c r="E77">
        <f t="shared" ref="E77:U77" si="55">E76+0.0008*COS((1403732*E32+98)*E34)</f>
        <v>165269.18845744399</v>
      </c>
      <c r="F77">
        <f t="shared" si="55"/>
        <v>165268.77596253983</v>
      </c>
      <c r="G77">
        <f t="shared" si="55"/>
        <v>165268.84546089114</v>
      </c>
      <c r="H77">
        <f t="shared" si="55"/>
        <v>165268.83375601372</v>
      </c>
      <c r="I77">
        <f t="shared" si="55"/>
        <v>165268.83572746842</v>
      </c>
      <c r="J77">
        <f t="shared" si="55"/>
        <v>165268.83539541942</v>
      </c>
      <c r="K77">
        <f t="shared" si="55"/>
        <v>165268.83545134589</v>
      </c>
      <c r="L77">
        <f t="shared" si="55"/>
        <v>165268.83544192641</v>
      </c>
      <c r="M77">
        <f t="shared" si="55"/>
        <v>165268.83544351291</v>
      </c>
      <c r="N77">
        <f t="shared" si="55"/>
        <v>165268.83544324571</v>
      </c>
      <c r="O77">
        <f t="shared" si="55"/>
        <v>165268.83544329079</v>
      </c>
      <c r="P77">
        <f t="shared" si="55"/>
        <v>165268.83544328317</v>
      </c>
      <c r="Q77">
        <f t="shared" si="55"/>
        <v>165268.83544328439</v>
      </c>
      <c r="R77">
        <f t="shared" si="55"/>
        <v>165268.83544328413</v>
      </c>
      <c r="S77">
        <f t="shared" si="55"/>
        <v>165268.8354432843</v>
      </c>
      <c r="T77">
        <f t="shared" si="55"/>
        <v>165268.83544328413</v>
      </c>
      <c r="U77">
        <f t="shared" si="55"/>
        <v>165268.8354432843</v>
      </c>
    </row>
    <row r="78" spans="2:21">
      <c r="B78" s="7" t="s">
        <v>53</v>
      </c>
      <c r="C78">
        <f>C77+0.0007*COS((790672*C32+114)*C34)</f>
        <v>165281.22750085365</v>
      </c>
      <c r="D78">
        <f>D77+0.0007*COS((790672*D32+114)*D34)</f>
        <v>165266.73357475412</v>
      </c>
      <c r="E78">
        <f t="shared" ref="E78:U78" si="56">E77+0.0007*COS((790672*E32+114)*E34)</f>
        <v>165269.18778745874</v>
      </c>
      <c r="F78">
        <f t="shared" si="56"/>
        <v>165268.77529051213</v>
      </c>
      <c r="G78">
        <f t="shared" si="56"/>
        <v>165268.84478920265</v>
      </c>
      <c r="H78">
        <f t="shared" si="56"/>
        <v>165268.83308426797</v>
      </c>
      <c r="I78">
        <f t="shared" si="56"/>
        <v>165268.83505573231</v>
      </c>
      <c r="J78">
        <f t="shared" si="56"/>
        <v>165268.83472368168</v>
      </c>
      <c r="K78">
        <f t="shared" si="56"/>
        <v>165268.83477960841</v>
      </c>
      <c r="L78">
        <f t="shared" si="56"/>
        <v>165268.8347701889</v>
      </c>
      <c r="M78">
        <f t="shared" si="56"/>
        <v>165268.83477177541</v>
      </c>
      <c r="N78">
        <f t="shared" si="56"/>
        <v>165268.83477150821</v>
      </c>
      <c r="O78">
        <f t="shared" si="56"/>
        <v>165268.83477155329</v>
      </c>
      <c r="P78">
        <f t="shared" si="56"/>
        <v>165268.83477154566</v>
      </c>
      <c r="Q78">
        <f t="shared" si="56"/>
        <v>165268.83477154688</v>
      </c>
      <c r="R78">
        <f t="shared" si="56"/>
        <v>165268.83477154662</v>
      </c>
      <c r="S78">
        <f t="shared" si="56"/>
        <v>165268.8347715468</v>
      </c>
      <c r="T78">
        <f t="shared" si="56"/>
        <v>165268.83477154662</v>
      </c>
      <c r="U78">
        <f t="shared" si="56"/>
        <v>165268.8347715468</v>
      </c>
    </row>
    <row r="79" spans="2:21">
      <c r="B79" s="7" t="s">
        <v>54</v>
      </c>
      <c r="C79">
        <f>C78+0.0007*COS((405201*C32+50)*C34)</f>
        <v>165281.22781410601</v>
      </c>
      <c r="D79">
        <f>D78+0.0007*COS((405201*D32+50)*D34)</f>
        <v>165266.73399744651</v>
      </c>
      <c r="E79">
        <f t="shared" ref="E79:U79" si="57">E78+0.0007*COS((405201*E32+50)*E34)</f>
        <v>165269.18819250987</v>
      </c>
      <c r="F79">
        <f t="shared" si="57"/>
        <v>165268.77569855534</v>
      </c>
      <c r="G79">
        <f t="shared" si="57"/>
        <v>165268.84519674251</v>
      </c>
      <c r="H79">
        <f t="shared" si="57"/>
        <v>165268.83349189264</v>
      </c>
      <c r="I79">
        <f t="shared" si="57"/>
        <v>165268.83546334269</v>
      </c>
      <c r="J79">
        <f t="shared" si="57"/>
        <v>165268.83513129447</v>
      </c>
      <c r="K79">
        <f t="shared" si="57"/>
        <v>165268.8351872208</v>
      </c>
      <c r="L79">
        <f t="shared" si="57"/>
        <v>165268.83517780135</v>
      </c>
      <c r="M79">
        <f t="shared" si="57"/>
        <v>165268.83517938785</v>
      </c>
      <c r="N79">
        <f t="shared" si="57"/>
        <v>165268.83517912065</v>
      </c>
      <c r="O79">
        <f t="shared" si="57"/>
        <v>165268.83517916573</v>
      </c>
      <c r="P79">
        <f t="shared" si="57"/>
        <v>165268.83517915811</v>
      </c>
      <c r="Q79">
        <f t="shared" si="57"/>
        <v>165268.83517915933</v>
      </c>
      <c r="R79">
        <f t="shared" si="57"/>
        <v>165268.83517915907</v>
      </c>
      <c r="S79">
        <f t="shared" si="57"/>
        <v>165268.83517915924</v>
      </c>
      <c r="T79">
        <f t="shared" si="57"/>
        <v>165268.83517915907</v>
      </c>
      <c r="U79">
        <f t="shared" si="57"/>
        <v>165268.83517915924</v>
      </c>
    </row>
    <row r="80" spans="2:21">
      <c r="B80" s="7" t="s">
        <v>55</v>
      </c>
      <c r="C80">
        <f>C79+0.0007*COS((485333*C32+186)*C34)</f>
        <v>165281.22837027529</v>
      </c>
      <c r="D80">
        <f>D79+0.0007*COS((485333*D32+186)*D34)</f>
        <v>165266.7344470199</v>
      </c>
      <c r="E80">
        <f t="shared" ref="E80:U80" si="58">E79+0.0007*COS((485333*E32+186)*E34)</f>
        <v>165269.18866184787</v>
      </c>
      <c r="F80">
        <f t="shared" si="58"/>
        <v>165268.77616461786</v>
      </c>
      <c r="G80">
        <f t="shared" si="58"/>
        <v>165268.8456633582</v>
      </c>
      <c r="H80">
        <f t="shared" si="58"/>
        <v>165268.8339584152</v>
      </c>
      <c r="I80">
        <f t="shared" si="58"/>
        <v>165268.83592988094</v>
      </c>
      <c r="J80">
        <f t="shared" si="58"/>
        <v>165268.8355978301</v>
      </c>
      <c r="K80">
        <f t="shared" si="58"/>
        <v>165268.83565375686</v>
      </c>
      <c r="L80">
        <f t="shared" si="58"/>
        <v>165268.83564433732</v>
      </c>
      <c r="M80">
        <f t="shared" si="58"/>
        <v>165268.83564592386</v>
      </c>
      <c r="N80">
        <f t="shared" si="58"/>
        <v>165268.83564565665</v>
      </c>
      <c r="O80">
        <f t="shared" si="58"/>
        <v>165268.83564570174</v>
      </c>
      <c r="P80">
        <f t="shared" si="58"/>
        <v>165268.83564569411</v>
      </c>
      <c r="Q80">
        <f t="shared" si="58"/>
        <v>165268.83564569533</v>
      </c>
      <c r="R80">
        <f t="shared" si="58"/>
        <v>165268.83564569507</v>
      </c>
      <c r="S80">
        <f t="shared" si="58"/>
        <v>165268.83564569525</v>
      </c>
      <c r="T80">
        <f t="shared" si="58"/>
        <v>165268.83564569507</v>
      </c>
      <c r="U80">
        <f t="shared" si="58"/>
        <v>165268.83564569525</v>
      </c>
    </row>
    <row r="81" spans="2:21">
      <c r="B81" s="7" t="s">
        <v>56</v>
      </c>
      <c r="C81">
        <f>C80+0.0007*COS((27864*C32+127)*C34)</f>
        <v>165281.22893390481</v>
      </c>
      <c r="D81">
        <f>D80+0.0007*COS((27864*D32+127)*D34)</f>
        <v>165266.73500534197</v>
      </c>
      <c r="E81">
        <f t="shared" ref="E81:U81" si="59">E80+0.0007*COS((27864*E32+127)*E34)</f>
        <v>165269.18922107603</v>
      </c>
      <c r="F81">
        <f t="shared" si="59"/>
        <v>165268.77672369397</v>
      </c>
      <c r="G81">
        <f t="shared" si="59"/>
        <v>165268.84622245992</v>
      </c>
      <c r="H81">
        <f t="shared" si="59"/>
        <v>165268.83451751262</v>
      </c>
      <c r="I81">
        <f t="shared" si="59"/>
        <v>165268.83648897908</v>
      </c>
      <c r="J81">
        <f t="shared" si="59"/>
        <v>165268.83615692813</v>
      </c>
      <c r="K81">
        <f t="shared" si="59"/>
        <v>165268.83621285489</v>
      </c>
      <c r="L81">
        <f t="shared" si="59"/>
        <v>165268.83620343535</v>
      </c>
      <c r="M81">
        <f t="shared" si="59"/>
        <v>165268.83620502189</v>
      </c>
      <c r="N81">
        <f t="shared" si="59"/>
        <v>165268.83620475468</v>
      </c>
      <c r="O81">
        <f t="shared" si="59"/>
        <v>165268.83620479977</v>
      </c>
      <c r="P81">
        <f t="shared" si="59"/>
        <v>165268.83620479214</v>
      </c>
      <c r="Q81">
        <f t="shared" si="59"/>
        <v>165268.83620479336</v>
      </c>
      <c r="R81">
        <f t="shared" si="59"/>
        <v>165268.8362047931</v>
      </c>
      <c r="S81">
        <f t="shared" si="59"/>
        <v>165268.83620479328</v>
      </c>
      <c r="T81">
        <f t="shared" si="59"/>
        <v>165268.8362047931</v>
      </c>
      <c r="U81">
        <f t="shared" si="59"/>
        <v>165268.83620479328</v>
      </c>
    </row>
    <row r="82" spans="2:21">
      <c r="B82" s="7" t="s">
        <v>57</v>
      </c>
      <c r="C82">
        <f>C81+0.0006*COS((111869*C32+38)*C34)</f>
        <v>165281.22869140195</v>
      </c>
      <c r="D82">
        <f>D81+0.0006*COS((111869*D32+38)*D34)</f>
        <v>165266.73473523359</v>
      </c>
      <c r="E82">
        <f t="shared" ref="E82:U82" si="60">E81+0.0006*COS((111869*E32+38)*E34)</f>
        <v>165269.18895560029</v>
      </c>
      <c r="F82">
        <f t="shared" si="60"/>
        <v>165268.77645743851</v>
      </c>
      <c r="G82">
        <f t="shared" si="60"/>
        <v>165268.8459563358</v>
      </c>
      <c r="H82">
        <f t="shared" si="60"/>
        <v>165268.83425136638</v>
      </c>
      <c r="I82">
        <f t="shared" si="60"/>
        <v>165268.83622283657</v>
      </c>
      <c r="J82">
        <f t="shared" si="60"/>
        <v>165268.83589078498</v>
      </c>
      <c r="K82">
        <f t="shared" si="60"/>
        <v>165268.83594671186</v>
      </c>
      <c r="L82">
        <f t="shared" si="60"/>
        <v>165268.83593729229</v>
      </c>
      <c r="M82">
        <f t="shared" si="60"/>
        <v>165268.83593887882</v>
      </c>
      <c r="N82">
        <f t="shared" si="60"/>
        <v>165268.83593861162</v>
      </c>
      <c r="O82">
        <f t="shared" si="60"/>
        <v>165268.8359386567</v>
      </c>
      <c r="P82">
        <f t="shared" si="60"/>
        <v>165268.83593864908</v>
      </c>
      <c r="Q82">
        <f t="shared" si="60"/>
        <v>165268.8359386503</v>
      </c>
      <c r="R82">
        <f t="shared" si="60"/>
        <v>165268.83593865004</v>
      </c>
      <c r="S82">
        <f t="shared" si="60"/>
        <v>165268.83593865021</v>
      </c>
      <c r="T82">
        <f t="shared" si="60"/>
        <v>165268.83593865004</v>
      </c>
      <c r="U82">
        <f t="shared" si="60"/>
        <v>165268.83593865021</v>
      </c>
    </row>
    <row r="83" spans="2:21">
      <c r="B83" s="7" t="s">
        <v>58</v>
      </c>
      <c r="C83">
        <f>C82+0.0006*COS((2258267*C32+156)*C34)</f>
        <v>165281.22917004101</v>
      </c>
      <c r="D83">
        <f>D82+0.0006*COS((2258267*D32+156)*D34)</f>
        <v>165266.73467302154</v>
      </c>
      <c r="E83">
        <f t="shared" ref="E83:U83" si="61">E82+0.0006*COS((2258267*E32+156)*E34)</f>
        <v>165269.18899774569</v>
      </c>
      <c r="F83">
        <f t="shared" si="61"/>
        <v>165268.77648205362</v>
      </c>
      <c r="G83">
        <f t="shared" si="61"/>
        <v>165268.84598390656</v>
      </c>
      <c r="H83">
        <f t="shared" si="61"/>
        <v>165268.8342784394</v>
      </c>
      <c r="I83">
        <f t="shared" si="61"/>
        <v>165268.83624999342</v>
      </c>
      <c r="J83">
        <f t="shared" si="61"/>
        <v>165268.8359179277</v>
      </c>
      <c r="K83">
        <f t="shared" si="61"/>
        <v>165268.83597385697</v>
      </c>
      <c r="L83">
        <f t="shared" si="61"/>
        <v>165268.83596443699</v>
      </c>
      <c r="M83">
        <f t="shared" si="61"/>
        <v>165268.83596602359</v>
      </c>
      <c r="N83">
        <f t="shared" si="61"/>
        <v>165268.83596575639</v>
      </c>
      <c r="O83">
        <f t="shared" si="61"/>
        <v>165268.83596580147</v>
      </c>
      <c r="P83">
        <f t="shared" si="61"/>
        <v>165268.83596579384</v>
      </c>
      <c r="Q83">
        <f t="shared" si="61"/>
        <v>165268.83596579506</v>
      </c>
      <c r="R83">
        <f t="shared" si="61"/>
        <v>165268.8359657948</v>
      </c>
      <c r="S83">
        <f t="shared" si="61"/>
        <v>165268.83596579498</v>
      </c>
      <c r="T83">
        <f t="shared" si="61"/>
        <v>165268.8359657948</v>
      </c>
      <c r="U83">
        <f t="shared" si="61"/>
        <v>165268.83596579498</v>
      </c>
    </row>
    <row r="84" spans="2:21">
      <c r="B84" s="7" t="s">
        <v>59</v>
      </c>
      <c r="C84">
        <f>C83+0.0005*COS((1908795*C32+90)*C34)</f>
        <v>165281.22923181482</v>
      </c>
      <c r="D84">
        <f>D83+0.0005*COS((1908795*D32+90)*D34)</f>
        <v>165266.7343342042</v>
      </c>
      <c r="E84">
        <f t="shared" ref="E84:U84" si="62">E83+0.0005*COS((1908795*E32+90)*E34)</f>
        <v>165269.18871653077</v>
      </c>
      <c r="F84">
        <f t="shared" si="62"/>
        <v>165268.77619069981</v>
      </c>
      <c r="G84">
        <f t="shared" si="62"/>
        <v>165268.84569424874</v>
      </c>
      <c r="H84">
        <f t="shared" si="62"/>
        <v>165268.83398849561</v>
      </c>
      <c r="I84">
        <f t="shared" si="62"/>
        <v>165268.83596009776</v>
      </c>
      <c r="J84">
        <f t="shared" si="62"/>
        <v>165268.83562802395</v>
      </c>
      <c r="K84">
        <f t="shared" si="62"/>
        <v>165268.83568395459</v>
      </c>
      <c r="L84">
        <f t="shared" si="62"/>
        <v>165268.83567453438</v>
      </c>
      <c r="M84">
        <f t="shared" si="62"/>
        <v>165268.835676121</v>
      </c>
      <c r="N84">
        <f t="shared" si="62"/>
        <v>165268.8356758538</v>
      </c>
      <c r="O84">
        <f t="shared" si="62"/>
        <v>165268.83567589888</v>
      </c>
      <c r="P84">
        <f t="shared" si="62"/>
        <v>165268.83567589126</v>
      </c>
      <c r="Q84">
        <f t="shared" si="62"/>
        <v>165268.83567589248</v>
      </c>
      <c r="R84">
        <f t="shared" si="62"/>
        <v>165268.83567589222</v>
      </c>
      <c r="S84">
        <f t="shared" si="62"/>
        <v>165268.83567589239</v>
      </c>
      <c r="T84">
        <f t="shared" si="62"/>
        <v>165268.83567589222</v>
      </c>
      <c r="U84">
        <f t="shared" si="62"/>
        <v>165268.83567589239</v>
      </c>
    </row>
    <row r="85" spans="2:21">
      <c r="B85" s="7" t="s">
        <v>60</v>
      </c>
      <c r="C85">
        <f>C84+0.0005*COS((1745069*C32+24)*C34)</f>
        <v>165281.2288342489</v>
      </c>
      <c r="D85">
        <f>D84+0.0005*COS((1745069*D32+24)*D34)</f>
        <v>165266.73383926135</v>
      </c>
      <c r="E85">
        <f t="shared" ref="E85:U85" si="63">E84+0.0005*COS((1745069*E32+24)*E34)</f>
        <v>165269.18821654579</v>
      </c>
      <c r="F85">
        <f t="shared" si="63"/>
        <v>165268.77569093034</v>
      </c>
      <c r="G85">
        <f t="shared" si="63"/>
        <v>165268.84519442506</v>
      </c>
      <c r="H85">
        <f t="shared" si="63"/>
        <v>165268.83348868057</v>
      </c>
      <c r="I85">
        <f t="shared" si="63"/>
        <v>165268.83546028123</v>
      </c>
      <c r="J85">
        <f t="shared" si="63"/>
        <v>165268.83512820769</v>
      </c>
      <c r="K85">
        <f t="shared" si="63"/>
        <v>165268.83518413827</v>
      </c>
      <c r="L85">
        <f t="shared" si="63"/>
        <v>165268.83517471806</v>
      </c>
      <c r="M85">
        <f t="shared" si="63"/>
        <v>165268.83517630468</v>
      </c>
      <c r="N85">
        <f t="shared" si="63"/>
        <v>165268.83517603748</v>
      </c>
      <c r="O85">
        <f t="shared" si="63"/>
        <v>165268.83517608256</v>
      </c>
      <c r="P85">
        <f t="shared" si="63"/>
        <v>165268.83517607494</v>
      </c>
      <c r="Q85">
        <f t="shared" si="63"/>
        <v>165268.83517607616</v>
      </c>
      <c r="R85">
        <f t="shared" si="63"/>
        <v>165268.8351760759</v>
      </c>
      <c r="S85">
        <f t="shared" si="63"/>
        <v>165268.83517607607</v>
      </c>
      <c r="T85">
        <f t="shared" si="63"/>
        <v>165268.8351760759</v>
      </c>
      <c r="U85">
        <f t="shared" si="63"/>
        <v>165268.83517607607</v>
      </c>
    </row>
    <row r="86" spans="2:21">
      <c r="B86" s="7" t="s">
        <v>61</v>
      </c>
      <c r="C86">
        <f>C85+0.0005*COS((509131*C32+242)*C34)</f>
        <v>165281.22875350222</v>
      </c>
      <c r="D86">
        <f>D85+0.0005*COS((509131*D32+242)*D34)</f>
        <v>165266.73364739612</v>
      </c>
      <c r="E86">
        <f t="shared" ref="E86:U86" si="64">E85+0.0005*COS((509131*E32+242)*E34)</f>
        <v>165269.18804295463</v>
      </c>
      <c r="F86">
        <f t="shared" si="64"/>
        <v>165268.77551424943</v>
      </c>
      <c r="G86">
        <f t="shared" si="64"/>
        <v>165268.8450182642</v>
      </c>
      <c r="H86">
        <f t="shared" si="64"/>
        <v>165268.83331243211</v>
      </c>
      <c r="I86">
        <f t="shared" si="64"/>
        <v>165268.83528404753</v>
      </c>
      <c r="J86">
        <f t="shared" si="64"/>
        <v>165268.83495197151</v>
      </c>
      <c r="K86">
        <f t="shared" si="64"/>
        <v>165268.8350079025</v>
      </c>
      <c r="L86">
        <f t="shared" si="64"/>
        <v>165268.83499848223</v>
      </c>
      <c r="M86">
        <f t="shared" si="64"/>
        <v>165268.83500006885</v>
      </c>
      <c r="N86">
        <f t="shared" si="64"/>
        <v>165268.83499980165</v>
      </c>
      <c r="O86">
        <f t="shared" si="64"/>
        <v>165268.83499984673</v>
      </c>
      <c r="P86">
        <f t="shared" si="64"/>
        <v>165268.83499983911</v>
      </c>
      <c r="Q86">
        <f t="shared" si="64"/>
        <v>165268.83499984033</v>
      </c>
      <c r="R86">
        <f t="shared" si="64"/>
        <v>165268.83499984007</v>
      </c>
      <c r="S86">
        <f t="shared" si="64"/>
        <v>165268.83499984024</v>
      </c>
      <c r="T86">
        <f t="shared" si="64"/>
        <v>165268.83499984007</v>
      </c>
      <c r="U86">
        <f t="shared" si="64"/>
        <v>165268.83499984024</v>
      </c>
    </row>
    <row r="87" spans="2:21">
      <c r="B87" s="7" t="s">
        <v>62</v>
      </c>
      <c r="C87">
        <f>C86+0.0004*COS((39871*C32+223)*C34)</f>
        <v>165281.22843708625</v>
      </c>
      <c r="D87">
        <f>D86+0.0004*COS((39871*D32+223)*D34)</f>
        <v>165266.73332659368</v>
      </c>
      <c r="E87">
        <f t="shared" ref="E87:U87" si="65">E86+0.0004*COS((39871*E32+223)*E34)</f>
        <v>165269.18772288843</v>
      </c>
      <c r="F87">
        <f t="shared" si="65"/>
        <v>165268.7751940593</v>
      </c>
      <c r="G87">
        <f t="shared" si="65"/>
        <v>165268.84469809494</v>
      </c>
      <c r="H87">
        <f t="shared" si="65"/>
        <v>165268.83299225935</v>
      </c>
      <c r="I87">
        <f t="shared" si="65"/>
        <v>165268.83496387536</v>
      </c>
      <c r="J87">
        <f t="shared" si="65"/>
        <v>165268.83463179925</v>
      </c>
      <c r="K87">
        <f t="shared" si="65"/>
        <v>165268.83468773024</v>
      </c>
      <c r="L87">
        <f t="shared" si="65"/>
        <v>165268.83467830997</v>
      </c>
      <c r="M87">
        <f t="shared" si="65"/>
        <v>165268.83467989659</v>
      </c>
      <c r="N87">
        <f t="shared" si="65"/>
        <v>165268.83467962939</v>
      </c>
      <c r="O87">
        <f t="shared" si="65"/>
        <v>165268.83467967447</v>
      </c>
      <c r="P87">
        <f t="shared" si="65"/>
        <v>165268.83467966685</v>
      </c>
      <c r="Q87">
        <f t="shared" si="65"/>
        <v>165268.83467966807</v>
      </c>
      <c r="R87">
        <f t="shared" si="65"/>
        <v>165268.83467966781</v>
      </c>
      <c r="S87">
        <f t="shared" si="65"/>
        <v>165268.83467966798</v>
      </c>
      <c r="T87">
        <f t="shared" si="65"/>
        <v>165268.83467966781</v>
      </c>
      <c r="U87">
        <f t="shared" si="65"/>
        <v>165268.83467966798</v>
      </c>
    </row>
    <row r="88" spans="2:21">
      <c r="B88" s="7" t="s">
        <v>63</v>
      </c>
      <c r="C88">
        <f>C87+0.0004*COS((12006*C32+187)*C34)</f>
        <v>165281.22882299402</v>
      </c>
      <c r="D88">
        <f>D87+0.0004*COS((12006*D32+187)*D34)</f>
        <v>165266.73371192085</v>
      </c>
      <c r="E88">
        <f t="shared" ref="E88:U88" si="66">E87+0.0004*COS((12006*E32+187)*E34)</f>
        <v>165269.18810831485</v>
      </c>
      <c r="F88">
        <f t="shared" si="66"/>
        <v>165268.77557946907</v>
      </c>
      <c r="G88">
        <f t="shared" si="66"/>
        <v>165268.84508350751</v>
      </c>
      <c r="H88">
        <f t="shared" si="66"/>
        <v>165268.83337767146</v>
      </c>
      <c r="I88">
        <f t="shared" si="66"/>
        <v>165268.83534928755</v>
      </c>
      <c r="J88">
        <f t="shared" si="66"/>
        <v>165268.83501721142</v>
      </c>
      <c r="K88">
        <f t="shared" si="66"/>
        <v>165268.8350731424</v>
      </c>
      <c r="L88">
        <f t="shared" si="66"/>
        <v>165268.83506372213</v>
      </c>
      <c r="M88">
        <f t="shared" si="66"/>
        <v>165268.83506530875</v>
      </c>
      <c r="N88">
        <f t="shared" si="66"/>
        <v>165268.83506504155</v>
      </c>
      <c r="O88">
        <f t="shared" si="66"/>
        <v>165268.83506508663</v>
      </c>
      <c r="P88">
        <f t="shared" si="66"/>
        <v>165268.83506507901</v>
      </c>
      <c r="Q88">
        <f t="shared" si="66"/>
        <v>165268.83506508023</v>
      </c>
      <c r="R88">
        <f t="shared" si="66"/>
        <v>165268.83506507997</v>
      </c>
      <c r="S88">
        <f t="shared" si="66"/>
        <v>165268.83506508014</v>
      </c>
      <c r="T88">
        <f t="shared" si="66"/>
        <v>165268.83506507997</v>
      </c>
      <c r="U88">
        <f t="shared" si="66"/>
        <v>165268.83506508014</v>
      </c>
    </row>
    <row r="89" spans="2:21">
      <c r="B89" s="7" t="s">
        <v>64</v>
      </c>
      <c r="C89">
        <f>MOD(C88,360)</f>
        <v>41.228822994016809</v>
      </c>
      <c r="D89">
        <f>MOD(D88,360)</f>
        <v>26.733711920853239</v>
      </c>
      <c r="E89">
        <f t="shared" ref="E89:U89" si="67">MOD(E88,360)</f>
        <v>29.188108314847341</v>
      </c>
      <c r="F89">
        <f t="shared" si="67"/>
        <v>28.775579469074728</v>
      </c>
      <c r="G89">
        <f t="shared" si="67"/>
        <v>28.845083507505478</v>
      </c>
      <c r="H89">
        <f t="shared" si="67"/>
        <v>28.833377671457129</v>
      </c>
      <c r="I89">
        <f t="shared" si="67"/>
        <v>28.835349287546705</v>
      </c>
      <c r="J89">
        <f t="shared" si="67"/>
        <v>28.835017211415106</v>
      </c>
      <c r="K89">
        <f t="shared" si="67"/>
        <v>28.835073142399779</v>
      </c>
      <c r="L89">
        <f t="shared" si="67"/>
        <v>28.835063722130144</v>
      </c>
      <c r="M89">
        <f t="shared" si="67"/>
        <v>28.835065308754565</v>
      </c>
      <c r="N89">
        <f t="shared" si="67"/>
        <v>28.835065041552298</v>
      </c>
      <c r="O89">
        <f t="shared" si="67"/>
        <v>28.835065086634131</v>
      </c>
      <c r="P89">
        <f t="shared" si="67"/>
        <v>28.835065079008928</v>
      </c>
      <c r="Q89">
        <f t="shared" si="67"/>
        <v>28.835065080231288</v>
      </c>
      <c r="R89">
        <f t="shared" si="67"/>
        <v>28.835065079969354</v>
      </c>
      <c r="S89">
        <f t="shared" si="67"/>
        <v>28.835065080143977</v>
      </c>
      <c r="T89">
        <f t="shared" si="67"/>
        <v>28.835065079969354</v>
      </c>
      <c r="U89">
        <f t="shared" si="67"/>
        <v>28.835065080143977</v>
      </c>
    </row>
    <row r="90" spans="2:21">
      <c r="B90" s="7" t="s">
        <v>161</v>
      </c>
      <c r="C90">
        <f>MOD(IF(C89&lt;0,C89+360,C89),360)</f>
        <v>41.228822994016809</v>
      </c>
      <c r="D90">
        <f>MOD(IF(D89&lt;0,D89+360,D89),360)</f>
        <v>26.733711920853239</v>
      </c>
      <c r="E90">
        <f t="shared" ref="E90:U90" si="68">MOD(IF(E89&lt;0,E89+360,E89),360)</f>
        <v>29.188108314847341</v>
      </c>
      <c r="F90">
        <f t="shared" si="68"/>
        <v>28.775579469074728</v>
      </c>
      <c r="G90">
        <f t="shared" si="68"/>
        <v>28.845083507505478</v>
      </c>
      <c r="H90">
        <f t="shared" si="68"/>
        <v>28.833377671457129</v>
      </c>
      <c r="I90">
        <f t="shared" si="68"/>
        <v>28.835349287546705</v>
      </c>
      <c r="J90">
        <f t="shared" si="68"/>
        <v>28.835017211415106</v>
      </c>
      <c r="K90">
        <f t="shared" si="68"/>
        <v>28.835073142399779</v>
      </c>
      <c r="L90">
        <f t="shared" si="68"/>
        <v>28.835063722130144</v>
      </c>
      <c r="M90">
        <f t="shared" si="68"/>
        <v>28.835065308754565</v>
      </c>
      <c r="N90">
        <f t="shared" si="68"/>
        <v>28.835065041552298</v>
      </c>
      <c r="O90">
        <f t="shared" si="68"/>
        <v>28.835065086634131</v>
      </c>
      <c r="P90">
        <f t="shared" si="68"/>
        <v>28.835065079008928</v>
      </c>
      <c r="Q90">
        <f t="shared" si="68"/>
        <v>28.835065080231288</v>
      </c>
      <c r="R90">
        <f t="shared" si="68"/>
        <v>28.835065079969354</v>
      </c>
      <c r="S90">
        <f t="shared" si="68"/>
        <v>28.835065080143977</v>
      </c>
      <c r="T90">
        <f t="shared" si="68"/>
        <v>28.835065079969354</v>
      </c>
      <c r="U90">
        <f t="shared" si="68"/>
        <v>28.835065080143977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64071.62498842593</v>
      </c>
      <c r="D96">
        <f t="shared" ref="D96:U97" si="69">D30</f>
        <v>64070.67290244405</v>
      </c>
      <c r="E96">
        <f t="shared" si="69"/>
        <v>64070.834308620397</v>
      </c>
      <c r="F96">
        <f t="shared" si="69"/>
        <v>64070.807190224506</v>
      </c>
      <c r="G96">
        <f t="shared" si="69"/>
        <v>64070.811759482298</v>
      </c>
      <c r="H96">
        <f t="shared" si="69"/>
        <v>64070.810989937883</v>
      </c>
      <c r="I96">
        <f t="shared" si="69"/>
        <v>64070.811119552607</v>
      </c>
      <c r="J96">
        <f t="shared" si="69"/>
        <v>64070.811097721809</v>
      </c>
      <c r="K96">
        <f t="shared" si="69"/>
        <v>64070.811101398736</v>
      </c>
      <c r="L96">
        <f t="shared" si="69"/>
        <v>64070.811100779443</v>
      </c>
      <c r="M96">
        <f t="shared" si="69"/>
        <v>64070.811100883751</v>
      </c>
      <c r="N96">
        <f t="shared" si="69"/>
        <v>64070.811100866187</v>
      </c>
      <c r="O96">
        <f t="shared" si="69"/>
        <v>64070.811100869149</v>
      </c>
      <c r="P96">
        <f t="shared" si="69"/>
        <v>64070.811100868646</v>
      </c>
      <c r="Q96">
        <f t="shared" si="69"/>
        <v>64070.811100868726</v>
      </c>
      <c r="R96">
        <f t="shared" si="69"/>
        <v>64070.811100868712</v>
      </c>
      <c r="S96">
        <f t="shared" si="69"/>
        <v>64070.811100868719</v>
      </c>
      <c r="T96">
        <f t="shared" si="69"/>
        <v>64070.811100868712</v>
      </c>
      <c r="U96">
        <f t="shared" si="69"/>
        <v>64070.811100868719</v>
      </c>
    </row>
    <row r="97" spans="2:21">
      <c r="B97" s="30" t="s">
        <v>2</v>
      </c>
      <c r="C97">
        <f>C31</f>
        <v>1.1377095287411132E-3</v>
      </c>
      <c r="D97">
        <f t="shared" si="69"/>
        <v>1.1376793583373975E-3</v>
      </c>
      <c r="E97">
        <f t="shared" si="69"/>
        <v>1.137684473095513E-3</v>
      </c>
      <c r="F97">
        <f t="shared" si="69"/>
        <v>1.1376836137477568E-3</v>
      </c>
      <c r="G97">
        <f t="shared" si="69"/>
        <v>1.1376837585417724E-3</v>
      </c>
      <c r="H97">
        <f t="shared" si="69"/>
        <v>1.1376837341558804E-3</v>
      </c>
      <c r="I97">
        <f t="shared" si="69"/>
        <v>1.1376837382632077E-3</v>
      </c>
      <c r="J97">
        <f t="shared" si="69"/>
        <v>1.1376837375714174E-3</v>
      </c>
      <c r="K97">
        <f t="shared" si="69"/>
        <v>1.1376837376879344E-3</v>
      </c>
      <c r="L97">
        <f t="shared" si="69"/>
        <v>1.1376837376683097E-3</v>
      </c>
      <c r="M97">
        <f t="shared" si="69"/>
        <v>1.1376837376716152E-3</v>
      </c>
      <c r="N97">
        <f t="shared" si="69"/>
        <v>1.1376837376710586E-3</v>
      </c>
      <c r="O97">
        <f t="shared" si="69"/>
        <v>1.1376837376711525E-3</v>
      </c>
      <c r="P97">
        <f t="shared" si="69"/>
        <v>1.1376837376711364E-3</v>
      </c>
      <c r="Q97">
        <f t="shared" si="69"/>
        <v>1.137683737671139E-3</v>
      </c>
      <c r="R97">
        <f t="shared" si="69"/>
        <v>1.1376837376711386E-3</v>
      </c>
      <c r="S97">
        <f t="shared" si="69"/>
        <v>1.1376837376711386E-3</v>
      </c>
      <c r="T97">
        <f t="shared" si="69"/>
        <v>1.1376837376711386E-3</v>
      </c>
      <c r="U97">
        <f t="shared" si="69"/>
        <v>1.1376837376711386E-3</v>
      </c>
    </row>
    <row r="98" spans="2:21">
      <c r="B98" s="30" t="s">
        <v>76</v>
      </c>
      <c r="C98">
        <f>(C96-51544.5+C97)/365.25</f>
        <v>34.297402124943076</v>
      </c>
      <c r="D98">
        <f t="shared" ref="D98:U98" si="70">(D96-51544.5+D97)/365.25</f>
        <v>34.294795455505572</v>
      </c>
      <c r="E98">
        <f t="shared" si="70"/>
        <v>34.295237361546526</v>
      </c>
      <c r="F98">
        <f t="shared" si="70"/>
        <v>34.295163115422639</v>
      </c>
      <c r="G98">
        <f t="shared" si="70"/>
        <v>34.295175625369083</v>
      </c>
      <c r="H98">
        <f t="shared" si="70"/>
        <v>34.295173518471231</v>
      </c>
      <c r="I98">
        <f t="shared" si="70"/>
        <v>34.295173873337014</v>
      </c>
      <c r="J98">
        <f t="shared" si="70"/>
        <v>34.295173813567544</v>
      </c>
      <c r="K98">
        <f t="shared" si="70"/>
        <v>34.295173823634428</v>
      </c>
      <c r="L98">
        <f t="shared" si="70"/>
        <v>34.295173821938896</v>
      </c>
      <c r="M98">
        <f t="shared" si="70"/>
        <v>34.29517382222447</v>
      </c>
      <c r="N98">
        <f t="shared" si="70"/>
        <v>34.295173822176388</v>
      </c>
      <c r="O98">
        <f t="shared" si="70"/>
        <v>34.295173822184495</v>
      </c>
      <c r="P98">
        <f t="shared" si="70"/>
        <v>34.295173822183116</v>
      </c>
      <c r="Q98">
        <f t="shared" si="70"/>
        <v>34.295173822183337</v>
      </c>
      <c r="R98">
        <f t="shared" si="70"/>
        <v>34.295173822183294</v>
      </c>
      <c r="S98">
        <f t="shared" si="70"/>
        <v>34.295173822183315</v>
      </c>
      <c r="T98">
        <f t="shared" si="70"/>
        <v>34.295173822183294</v>
      </c>
      <c r="U98">
        <f t="shared" si="70"/>
        <v>34.295173822183315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12627.788812001851</v>
      </c>
      <c r="D100">
        <f t="shared" ref="D100:U100" si="72">280.4603+360.00769*D98</f>
        <v>12626.85039095906</v>
      </c>
      <c r="E100">
        <f t="shared" si="72"/>
        <v>12627.00948053206</v>
      </c>
      <c r="F100">
        <f t="shared" si="72"/>
        <v>12626.982751356509</v>
      </c>
      <c r="G100">
        <f t="shared" si="72"/>
        <v>12626.987255033431</v>
      </c>
      <c r="H100">
        <f t="shared" si="72"/>
        <v>12626.986496534002</v>
      </c>
      <c r="I100">
        <f t="shared" si="72"/>
        <v>12626.986624288413</v>
      </c>
      <c r="J100">
        <f t="shared" si="72"/>
        <v>12626.986602770943</v>
      </c>
      <c r="K100">
        <f t="shared" si="72"/>
        <v>12626.986606395099</v>
      </c>
      <c r="L100">
        <f t="shared" si="72"/>
        <v>12626.986605784694</v>
      </c>
      <c r="M100">
        <f t="shared" si="72"/>
        <v>12626.986605887503</v>
      </c>
      <c r="N100">
        <f t="shared" si="72"/>
        <v>12626.986605870194</v>
      </c>
      <c r="O100">
        <f t="shared" si="72"/>
        <v>12626.986605873113</v>
      </c>
      <c r="P100">
        <f t="shared" si="72"/>
        <v>12626.986605872617</v>
      </c>
      <c r="Q100">
        <f t="shared" si="72"/>
        <v>12626.986605872695</v>
      </c>
      <c r="R100">
        <f t="shared" si="72"/>
        <v>12626.98660587268</v>
      </c>
      <c r="S100">
        <f t="shared" si="72"/>
        <v>12626.986605872688</v>
      </c>
      <c r="T100">
        <f t="shared" si="72"/>
        <v>12626.98660587268</v>
      </c>
      <c r="U100">
        <f t="shared" si="72"/>
        <v>12626.986605872688</v>
      </c>
    </row>
    <row r="101" spans="2:21">
      <c r="B101" s="2" t="s">
        <v>78</v>
      </c>
      <c r="C101">
        <f>C100+(1.9146-0.00005*C98)*SIN((359.991*C98+357.538)*C99)</f>
        <v>12629.642476524643</v>
      </c>
      <c r="D101">
        <f t="shared" ref="D101:U101" si="73">D100+(1.9146-0.00005*D98)*SIN((359.991*D98+357.538)*D99)</f>
        <v>12628.711541714889</v>
      </c>
      <c r="E101">
        <f t="shared" si="73"/>
        <v>12628.86939724235</v>
      </c>
      <c r="F101">
        <f t="shared" si="73"/>
        <v>12628.842876405331</v>
      </c>
      <c r="G101">
        <f t="shared" si="73"/>
        <v>12628.847345007041</v>
      </c>
      <c r="H101">
        <f t="shared" si="73"/>
        <v>12628.846592415708</v>
      </c>
      <c r="I101">
        <f t="shared" si="73"/>
        <v>12628.846719175037</v>
      </c>
      <c r="J101">
        <f t="shared" si="73"/>
        <v>12628.846697825169</v>
      </c>
      <c r="K101">
        <f t="shared" si="73"/>
        <v>12628.846701421096</v>
      </c>
      <c r="L101">
        <f t="shared" si="73"/>
        <v>12628.846700815446</v>
      </c>
      <c r="M101">
        <f t="shared" si="73"/>
        <v>12628.846700917453</v>
      </c>
      <c r="N101">
        <f t="shared" si="73"/>
        <v>12628.84670090028</v>
      </c>
      <c r="O101">
        <f t="shared" si="73"/>
        <v>12628.846700903176</v>
      </c>
      <c r="P101">
        <f t="shared" si="73"/>
        <v>12628.846700902683</v>
      </c>
      <c r="Q101">
        <f t="shared" si="73"/>
        <v>12628.846700902761</v>
      </c>
      <c r="R101">
        <f t="shared" si="73"/>
        <v>12628.846700902746</v>
      </c>
      <c r="S101">
        <f t="shared" si="73"/>
        <v>12628.846700902754</v>
      </c>
      <c r="T101">
        <f t="shared" si="73"/>
        <v>12628.846700902746</v>
      </c>
      <c r="U101">
        <f t="shared" si="73"/>
        <v>12628.846700902754</v>
      </c>
    </row>
    <row r="102" spans="2:21">
      <c r="B102" s="2" t="s">
        <v>81</v>
      </c>
      <c r="C102">
        <f>C101+0.02*SIN((719.981*C98+355.05)*C99)</f>
        <v>12629.632924798167</v>
      </c>
      <c r="D102">
        <f t="shared" ref="D102:U102" si="74">D101+0.02*SIN((719.981*D98+355.05)*D99)</f>
        <v>12628.702570579053</v>
      </c>
      <c r="E102">
        <f t="shared" si="74"/>
        <v>12628.860326984832</v>
      </c>
      <c r="F102">
        <f t="shared" si="74"/>
        <v>12628.833822782117</v>
      </c>
      <c r="G102">
        <f t="shared" si="74"/>
        <v>12628.838288580511</v>
      </c>
      <c r="H102">
        <f t="shared" si="74"/>
        <v>12628.837536461291</v>
      </c>
      <c r="I102">
        <f t="shared" si="74"/>
        <v>12628.837663141101</v>
      </c>
      <c r="J102">
        <f t="shared" si="74"/>
        <v>12628.837641804626</v>
      </c>
      <c r="K102">
        <f t="shared" si="74"/>
        <v>12628.837645398298</v>
      </c>
      <c r="L102">
        <f t="shared" si="74"/>
        <v>12628.837644793028</v>
      </c>
      <c r="M102">
        <f t="shared" si="74"/>
        <v>12628.837644894969</v>
      </c>
      <c r="N102">
        <f t="shared" si="74"/>
        <v>12628.837644877807</v>
      </c>
      <c r="O102">
        <f t="shared" si="74"/>
        <v>12628.837644880701</v>
      </c>
      <c r="P102">
        <f t="shared" si="74"/>
        <v>12628.837644880208</v>
      </c>
      <c r="Q102">
        <f t="shared" si="74"/>
        <v>12628.837644880286</v>
      </c>
      <c r="R102">
        <f t="shared" si="74"/>
        <v>12628.837644880272</v>
      </c>
      <c r="S102">
        <f t="shared" si="74"/>
        <v>12628.837644880279</v>
      </c>
      <c r="T102">
        <f t="shared" si="74"/>
        <v>12628.837644880272</v>
      </c>
      <c r="U102">
        <f t="shared" si="74"/>
        <v>12628.837644880279</v>
      </c>
    </row>
    <row r="103" spans="2:21">
      <c r="B103" s="2" t="s">
        <v>82</v>
      </c>
      <c r="C103">
        <f>C102+0.0048*SIN((19.341*C98+234.95)*C99)</f>
        <v>12629.633067526531</v>
      </c>
      <c r="D103">
        <f t="shared" ref="D103:U103" si="75">D102+0.0048*SIN((19.341*D98+234.95)*D99)</f>
        <v>12628.7027175291</v>
      </c>
      <c r="E103">
        <f t="shared" si="75"/>
        <v>12628.860473219189</v>
      </c>
      <c r="F103">
        <f t="shared" si="75"/>
        <v>12628.83396913672</v>
      </c>
      <c r="G103">
        <f t="shared" si="75"/>
        <v>12628.838434914853</v>
      </c>
      <c r="H103">
        <f t="shared" si="75"/>
        <v>12628.837682799045</v>
      </c>
      <c r="I103">
        <f t="shared" si="75"/>
        <v>12628.83780947828</v>
      </c>
      <c r="J103">
        <f t="shared" si="75"/>
        <v>12628.837788141904</v>
      </c>
      <c r="K103">
        <f t="shared" si="75"/>
        <v>12628.837791735559</v>
      </c>
      <c r="L103">
        <f t="shared" si="75"/>
        <v>12628.83779113029</v>
      </c>
      <c r="M103">
        <f t="shared" si="75"/>
        <v>12628.837791232232</v>
      </c>
      <c r="N103">
        <f t="shared" si="75"/>
        <v>12628.83779121507</v>
      </c>
      <c r="O103">
        <f t="shared" si="75"/>
        <v>12628.837791217964</v>
      </c>
      <c r="P103">
        <f t="shared" si="75"/>
        <v>12628.837791217471</v>
      </c>
      <c r="Q103">
        <f t="shared" si="75"/>
        <v>12628.837791217549</v>
      </c>
      <c r="R103">
        <f t="shared" si="75"/>
        <v>12628.837791217535</v>
      </c>
      <c r="S103">
        <f t="shared" si="75"/>
        <v>12628.837791217542</v>
      </c>
      <c r="T103">
        <f t="shared" si="75"/>
        <v>12628.837791217535</v>
      </c>
      <c r="U103">
        <f t="shared" si="75"/>
        <v>12628.837791217542</v>
      </c>
    </row>
    <row r="104" spans="2:21">
      <c r="B104" s="2" t="s">
        <v>83</v>
      </c>
      <c r="C104">
        <f>C103+0.002*SIN((329.64*C98+247.1)*C99)</f>
        <v>12629.63415374754</v>
      </c>
      <c r="D104">
        <f t="shared" ref="D104:U104" si="76">D103+0.002*SIN((329.64*D98+247.1)*D99)</f>
        <v>12628.703778444175</v>
      </c>
      <c r="E104">
        <f t="shared" si="76"/>
        <v>12628.861538441306</v>
      </c>
      <c r="F104">
        <f t="shared" si="76"/>
        <v>12628.835033635676</v>
      </c>
      <c r="G104">
        <f t="shared" si="76"/>
        <v>12628.83949953567</v>
      </c>
      <c r="H104">
        <f t="shared" si="76"/>
        <v>12628.838747399339</v>
      </c>
      <c r="I104">
        <f t="shared" si="76"/>
        <v>12628.83887408203</v>
      </c>
      <c r="J104">
        <f t="shared" si="76"/>
        <v>12628.838852745072</v>
      </c>
      <c r="K104">
        <f t="shared" si="76"/>
        <v>12628.838856338825</v>
      </c>
      <c r="L104">
        <f t="shared" si="76"/>
        <v>12628.83885573354</v>
      </c>
      <c r="M104">
        <f t="shared" si="76"/>
        <v>12628.838855835485</v>
      </c>
      <c r="N104">
        <f t="shared" si="76"/>
        <v>12628.838855818321</v>
      </c>
      <c r="O104">
        <f t="shared" si="76"/>
        <v>12628.838855821217</v>
      </c>
      <c r="P104">
        <f t="shared" si="76"/>
        <v>12628.838855820724</v>
      </c>
      <c r="Q104">
        <f t="shared" si="76"/>
        <v>12628.838855820803</v>
      </c>
      <c r="R104">
        <f t="shared" si="76"/>
        <v>12628.838855820788</v>
      </c>
      <c r="S104">
        <f t="shared" si="76"/>
        <v>12628.838855820795</v>
      </c>
      <c r="T104">
        <f t="shared" si="76"/>
        <v>12628.838855820788</v>
      </c>
      <c r="U104">
        <f t="shared" si="76"/>
        <v>12628.838855820795</v>
      </c>
    </row>
    <row r="105" spans="2:21">
      <c r="B105" s="2" t="s">
        <v>84</v>
      </c>
      <c r="C105">
        <f>C104+0.0018*SIN((4452.67*C98+297.8)*C99)</f>
        <v>12629.634552949003</v>
      </c>
      <c r="D105">
        <f t="shared" ref="D105:U105" si="77">D104+0.0018*SIN((4452.67*D98+297.8)*D99)</f>
        <v>12628.703816356652</v>
      </c>
      <c r="E105">
        <f t="shared" si="77"/>
        <v>12628.861638121485</v>
      </c>
      <c r="F105">
        <f t="shared" si="77"/>
        <v>12628.835122944291</v>
      </c>
      <c r="G105">
        <f t="shared" si="77"/>
        <v>12628.839590592037</v>
      </c>
      <c r="H105">
        <f t="shared" si="77"/>
        <v>12628.83883816136</v>
      </c>
      <c r="I105">
        <f t="shared" si="77"/>
        <v>12628.838964893628</v>
      </c>
      <c r="J105">
        <f t="shared" si="77"/>
        <v>12628.838943548319</v>
      </c>
      <c r="K105">
        <f t="shared" si="77"/>
        <v>12628.83894714348</v>
      </c>
      <c r="L105">
        <f t="shared" si="77"/>
        <v>12628.838946537957</v>
      </c>
      <c r="M105">
        <f t="shared" si="77"/>
        <v>12628.838946639942</v>
      </c>
      <c r="N105">
        <f t="shared" si="77"/>
        <v>12628.838946622773</v>
      </c>
      <c r="O105">
        <f t="shared" si="77"/>
        <v>12628.838946625669</v>
      </c>
      <c r="P105">
        <f t="shared" si="77"/>
        <v>12628.838946625176</v>
      </c>
      <c r="Q105">
        <f t="shared" si="77"/>
        <v>12628.838946625254</v>
      </c>
      <c r="R105">
        <f t="shared" si="77"/>
        <v>12628.838946625239</v>
      </c>
      <c r="S105">
        <f t="shared" si="77"/>
        <v>12628.838946625247</v>
      </c>
      <c r="T105">
        <f t="shared" si="77"/>
        <v>12628.838946625239</v>
      </c>
      <c r="U105">
        <f t="shared" si="77"/>
        <v>12628.838946625247</v>
      </c>
    </row>
    <row r="106" spans="2:21">
      <c r="B106" s="2" t="s">
        <v>85</v>
      </c>
      <c r="C106">
        <f>C105+0.0018*SIN((0.2*C98+251.3)*C99)</f>
        <v>12629.632791248459</v>
      </c>
      <c r="D106">
        <f t="shared" ref="D106:U106" si="78">D105+0.0018*SIN((0.2*D98+251.3)*D99)</f>
        <v>12628.702054659469</v>
      </c>
      <c r="E106">
        <f t="shared" si="78"/>
        <v>12628.859876423732</v>
      </c>
      <c r="F106">
        <f t="shared" si="78"/>
        <v>12628.833361246634</v>
      </c>
      <c r="G106">
        <f t="shared" si="78"/>
        <v>12628.837828894364</v>
      </c>
      <c r="H106">
        <f t="shared" si="78"/>
        <v>12628.837076463689</v>
      </c>
      <c r="I106">
        <f t="shared" si="78"/>
        <v>12628.837203195957</v>
      </c>
      <c r="J106">
        <f t="shared" si="78"/>
        <v>12628.837181850648</v>
      </c>
      <c r="K106">
        <f t="shared" si="78"/>
        <v>12628.837185445809</v>
      </c>
      <c r="L106">
        <f t="shared" si="78"/>
        <v>12628.837184840286</v>
      </c>
      <c r="M106">
        <f t="shared" si="78"/>
        <v>12628.837184942271</v>
      </c>
      <c r="N106">
        <f t="shared" si="78"/>
        <v>12628.837184925102</v>
      </c>
      <c r="O106">
        <f t="shared" si="78"/>
        <v>12628.837184927997</v>
      </c>
      <c r="P106">
        <f t="shared" si="78"/>
        <v>12628.837184927504</v>
      </c>
      <c r="Q106">
        <f t="shared" si="78"/>
        <v>12628.837184927583</v>
      </c>
      <c r="R106">
        <f t="shared" si="78"/>
        <v>12628.837184927568</v>
      </c>
      <c r="S106">
        <f t="shared" si="78"/>
        <v>12628.837184927575</v>
      </c>
      <c r="T106">
        <f t="shared" si="78"/>
        <v>12628.837184927568</v>
      </c>
      <c r="U106">
        <f t="shared" si="78"/>
        <v>12628.837184927575</v>
      </c>
    </row>
    <row r="107" spans="2:21">
      <c r="B107" s="2" t="s">
        <v>86</v>
      </c>
      <c r="C107">
        <f>C106+0.0015*SIN((450.37*C98+343.2)*C99)</f>
        <v>12629.631637500303</v>
      </c>
      <c r="D107">
        <f t="shared" ref="D107:U107" si="79">D106+0.0015*SIN((450.37*D98+343.2)*D99)</f>
        <v>12628.700881514083</v>
      </c>
      <c r="E107">
        <f t="shared" si="79"/>
        <v>12628.858706532292</v>
      </c>
      <c r="F107">
        <f t="shared" si="79"/>
        <v>12628.8321908075</v>
      </c>
      <c r="G107">
        <f t="shared" si="79"/>
        <v>12628.836658547485</v>
      </c>
      <c r="H107">
        <f t="shared" si="79"/>
        <v>12628.835906101271</v>
      </c>
      <c r="I107">
        <f t="shared" si="79"/>
        <v>12628.836032836156</v>
      </c>
      <c r="J107">
        <f t="shared" si="79"/>
        <v>12628.836011490406</v>
      </c>
      <c r="K107">
        <f t="shared" si="79"/>
        <v>12628.836015085642</v>
      </c>
      <c r="L107">
        <f t="shared" si="79"/>
        <v>12628.836014480106</v>
      </c>
      <c r="M107">
        <f t="shared" si="79"/>
        <v>12628.836014582093</v>
      </c>
      <c r="N107">
        <f t="shared" si="79"/>
        <v>12628.836014564924</v>
      </c>
      <c r="O107">
        <f t="shared" si="79"/>
        <v>12628.83601456782</v>
      </c>
      <c r="P107">
        <f t="shared" si="79"/>
        <v>12628.836014567327</v>
      </c>
      <c r="Q107">
        <f t="shared" si="79"/>
        <v>12628.836014567405</v>
      </c>
      <c r="R107">
        <f t="shared" si="79"/>
        <v>12628.836014567391</v>
      </c>
      <c r="S107">
        <f t="shared" si="79"/>
        <v>12628.836014567398</v>
      </c>
      <c r="T107">
        <f t="shared" si="79"/>
        <v>12628.836014567391</v>
      </c>
      <c r="U107">
        <f t="shared" si="79"/>
        <v>12628.836014567398</v>
      </c>
    </row>
    <row r="108" spans="2:21">
      <c r="B108" s="2" t="s">
        <v>87</v>
      </c>
      <c r="C108">
        <f>C107+0.0013*SIN((225.18*C98+81.4)*C99)</f>
        <v>12629.6304642468</v>
      </c>
      <c r="D108">
        <f t="shared" ref="D108:U108" si="80">D107+0.0013*SIN((225.18*D98+81.4)*D99)</f>
        <v>12628.699714057866</v>
      </c>
      <c r="E108">
        <f t="shared" si="80"/>
        <v>12628.857538084625</v>
      </c>
      <c r="F108">
        <f t="shared" si="80"/>
        <v>12628.831022526163</v>
      </c>
      <c r="G108">
        <f t="shared" si="80"/>
        <v>12628.835490238116</v>
      </c>
      <c r="H108">
        <f t="shared" si="80"/>
        <v>12628.834737796622</v>
      </c>
      <c r="I108">
        <f t="shared" si="80"/>
        <v>12628.834864530712</v>
      </c>
      <c r="J108">
        <f t="shared" si="80"/>
        <v>12628.834843185097</v>
      </c>
      <c r="K108">
        <f t="shared" si="80"/>
        <v>12628.83484678031</v>
      </c>
      <c r="L108">
        <f t="shared" si="80"/>
        <v>12628.834846174777</v>
      </c>
      <c r="M108">
        <f t="shared" si="80"/>
        <v>12628.834846276764</v>
      </c>
      <c r="N108">
        <f t="shared" si="80"/>
        <v>12628.834846259595</v>
      </c>
      <c r="O108">
        <f t="shared" si="80"/>
        <v>12628.834846262491</v>
      </c>
      <c r="P108">
        <f t="shared" si="80"/>
        <v>12628.834846261998</v>
      </c>
      <c r="Q108">
        <f t="shared" si="80"/>
        <v>12628.834846262076</v>
      </c>
      <c r="R108">
        <f t="shared" si="80"/>
        <v>12628.834846262062</v>
      </c>
      <c r="S108">
        <f t="shared" si="80"/>
        <v>12628.834846262069</v>
      </c>
      <c r="T108">
        <f t="shared" si="80"/>
        <v>12628.834846262062</v>
      </c>
      <c r="U108">
        <f t="shared" si="80"/>
        <v>12628.834846262069</v>
      </c>
    </row>
    <row r="109" spans="2:21">
      <c r="B109" s="2" t="s">
        <v>88</v>
      </c>
      <c r="C109">
        <f>C108+0.0008*SIN((659.29*C98+132.5)*C99)</f>
        <v>12629.631185919307</v>
      </c>
      <c r="D109">
        <f t="shared" ref="D109:U109" si="81">D108+0.0008*SIN((659.29*D98+132.5)*D99)</f>
        <v>12628.70042505214</v>
      </c>
      <c r="E109">
        <f t="shared" si="81"/>
        <v>12628.858250934465</v>
      </c>
      <c r="F109">
        <f t="shared" si="81"/>
        <v>12628.831735065531</v>
      </c>
      <c r="G109">
        <f t="shared" si="81"/>
        <v>12628.836202829832</v>
      </c>
      <c r="H109">
        <f t="shared" si="81"/>
        <v>12628.835450379524</v>
      </c>
      <c r="I109">
        <f t="shared" si="81"/>
        <v>12628.835577115098</v>
      </c>
      <c r="J109">
        <f t="shared" si="81"/>
        <v>12628.835555769234</v>
      </c>
      <c r="K109">
        <f t="shared" si="81"/>
        <v>12628.835559364488</v>
      </c>
      <c r="L109">
        <f t="shared" si="81"/>
        <v>12628.835558758949</v>
      </c>
      <c r="M109">
        <f t="shared" si="81"/>
        <v>12628.835558860936</v>
      </c>
      <c r="N109">
        <f t="shared" si="81"/>
        <v>12628.835558843766</v>
      </c>
      <c r="O109">
        <f t="shared" si="81"/>
        <v>12628.835558846662</v>
      </c>
      <c r="P109">
        <f t="shared" si="81"/>
        <v>12628.835558846169</v>
      </c>
      <c r="Q109">
        <f t="shared" si="81"/>
        <v>12628.835558846247</v>
      </c>
      <c r="R109">
        <f t="shared" si="81"/>
        <v>12628.835558846233</v>
      </c>
      <c r="S109">
        <f t="shared" si="81"/>
        <v>12628.83555884624</v>
      </c>
      <c r="T109">
        <f t="shared" si="81"/>
        <v>12628.835558846233</v>
      </c>
      <c r="U109">
        <f t="shared" si="81"/>
        <v>12628.83555884624</v>
      </c>
    </row>
    <row r="110" spans="2:21">
      <c r="B110" s="2" t="s">
        <v>89</v>
      </c>
      <c r="C110">
        <f>C109+0.0007*SIN((90.38*C98+153.3)*C99)</f>
        <v>12629.631344565751</v>
      </c>
      <c r="D110">
        <f t="shared" ref="D110:U110" si="82">D109+0.0007*SIN((90.38*D98+153.3)*D99)</f>
        <v>12628.700580893863</v>
      </c>
      <c r="E110">
        <f t="shared" si="82"/>
        <v>12628.858407251855</v>
      </c>
      <c r="F110">
        <f t="shared" si="82"/>
        <v>12628.831891303007</v>
      </c>
      <c r="G110">
        <f t="shared" si="82"/>
        <v>12628.836359080775</v>
      </c>
      <c r="H110">
        <f t="shared" si="82"/>
        <v>12628.835606628198</v>
      </c>
      <c r="I110">
        <f t="shared" si="82"/>
        <v>12628.835733364154</v>
      </c>
      <c r="J110">
        <f t="shared" si="82"/>
        <v>12628.835712018226</v>
      </c>
      <c r="K110">
        <f t="shared" si="82"/>
        <v>12628.835715613492</v>
      </c>
      <c r="L110">
        <f t="shared" si="82"/>
        <v>12628.83571500795</v>
      </c>
      <c r="M110">
        <f t="shared" si="82"/>
        <v>12628.835715109937</v>
      </c>
      <c r="N110">
        <f t="shared" si="82"/>
        <v>12628.835715092768</v>
      </c>
      <c r="O110">
        <f t="shared" si="82"/>
        <v>12628.835715095664</v>
      </c>
      <c r="P110">
        <f t="shared" si="82"/>
        <v>12628.835715095171</v>
      </c>
      <c r="Q110">
        <f t="shared" si="82"/>
        <v>12628.835715095249</v>
      </c>
      <c r="R110">
        <f t="shared" si="82"/>
        <v>12628.835715095234</v>
      </c>
      <c r="S110">
        <f t="shared" si="82"/>
        <v>12628.835715095242</v>
      </c>
      <c r="T110">
        <f t="shared" si="82"/>
        <v>12628.835715095234</v>
      </c>
      <c r="U110">
        <f t="shared" si="82"/>
        <v>12628.835715095242</v>
      </c>
    </row>
    <row r="111" spans="2:21">
      <c r="B111" s="2" t="s">
        <v>90</v>
      </c>
      <c r="C111">
        <f>C110+0.0007*SIN((30.35*C98+206.8)*C99)</f>
        <v>12629.631493374804</v>
      </c>
      <c r="D111">
        <f t="shared" ref="D111:U111" si="83">D110+0.0007*SIN((30.35*D98+206.8)*D99)</f>
        <v>12628.700730647221</v>
      </c>
      <c r="E111">
        <f t="shared" si="83"/>
        <v>12628.858556845145</v>
      </c>
      <c r="F111">
        <f t="shared" si="83"/>
        <v>12628.832040923193</v>
      </c>
      <c r="G111">
        <f t="shared" si="83"/>
        <v>12628.836508696428</v>
      </c>
      <c r="H111">
        <f t="shared" si="83"/>
        <v>12628.835756244614</v>
      </c>
      <c r="I111">
        <f t="shared" si="83"/>
        <v>12628.835882980442</v>
      </c>
      <c r="J111">
        <f t="shared" si="83"/>
        <v>12628.835861634536</v>
      </c>
      <c r="K111">
        <f t="shared" si="83"/>
        <v>12628.835865229797</v>
      </c>
      <c r="L111">
        <f t="shared" si="83"/>
        <v>12628.835864624258</v>
      </c>
      <c r="M111">
        <f t="shared" si="83"/>
        <v>12628.835864726243</v>
      </c>
      <c r="N111">
        <f t="shared" si="83"/>
        <v>12628.835864709074</v>
      </c>
      <c r="O111">
        <f t="shared" si="83"/>
        <v>12628.835864711969</v>
      </c>
      <c r="P111">
        <f t="shared" si="83"/>
        <v>12628.835864711476</v>
      </c>
      <c r="Q111">
        <f t="shared" si="83"/>
        <v>12628.835864711555</v>
      </c>
      <c r="R111">
        <f t="shared" si="83"/>
        <v>12628.83586471154</v>
      </c>
      <c r="S111">
        <f t="shared" si="83"/>
        <v>12628.835864711547</v>
      </c>
      <c r="T111">
        <f t="shared" si="83"/>
        <v>12628.83586471154</v>
      </c>
      <c r="U111">
        <f t="shared" si="83"/>
        <v>12628.835864711547</v>
      </c>
    </row>
    <row r="112" spans="2:21">
      <c r="B112" s="2" t="s">
        <v>91</v>
      </c>
      <c r="C112">
        <f>C111+0.0006*SIN((337.18*C98+29.8)*C99)</f>
        <v>12629.632070700034</v>
      </c>
      <c r="D112">
        <f t="shared" ref="D112:U112" si="84">D111+0.0006*SIN((337.18*D98+29.8)*D99)</f>
        <v>12628.701305398257</v>
      </c>
      <c r="E112">
        <f t="shared" si="84"/>
        <v>12628.85913204212</v>
      </c>
      <c r="F112">
        <f t="shared" si="84"/>
        <v>12628.832616045516</v>
      </c>
      <c r="G112">
        <f t="shared" si="84"/>
        <v>12628.837083831337</v>
      </c>
      <c r="H112">
        <f t="shared" si="84"/>
        <v>12628.836331377404</v>
      </c>
      <c r="I112">
        <f t="shared" si="84"/>
        <v>12628.836458113588</v>
      </c>
      <c r="J112">
        <f t="shared" si="84"/>
        <v>12628.836436767622</v>
      </c>
      <c r="K112">
        <f t="shared" si="84"/>
        <v>12628.836440362895</v>
      </c>
      <c r="L112">
        <f t="shared" si="84"/>
        <v>12628.836439757353</v>
      </c>
      <c r="M112">
        <f t="shared" si="84"/>
        <v>12628.836439859338</v>
      </c>
      <c r="N112">
        <f t="shared" si="84"/>
        <v>12628.836439842169</v>
      </c>
      <c r="O112">
        <f t="shared" si="84"/>
        <v>12628.836439845065</v>
      </c>
      <c r="P112">
        <f t="shared" si="84"/>
        <v>12628.836439844572</v>
      </c>
      <c r="Q112">
        <f t="shared" si="84"/>
        <v>12628.83643984465</v>
      </c>
      <c r="R112">
        <f t="shared" si="84"/>
        <v>12628.836439844636</v>
      </c>
      <c r="S112">
        <f t="shared" si="84"/>
        <v>12628.836439844643</v>
      </c>
      <c r="T112">
        <f t="shared" si="84"/>
        <v>12628.836439844636</v>
      </c>
      <c r="U112">
        <f t="shared" si="84"/>
        <v>12628.836439844643</v>
      </c>
    </row>
    <row r="113" spans="2:21">
      <c r="B113" s="2" t="s">
        <v>92</v>
      </c>
      <c r="C113">
        <f>C112+0.0005*SIN((1.5*C98+207.4)*C99)</f>
        <v>12629.631580144469</v>
      </c>
      <c r="D113">
        <f t="shared" ref="D113:U113" si="85">D112+0.0005*SIN((1.5*D98+207.4)*D99)</f>
        <v>12628.700814849295</v>
      </c>
      <c r="E113">
        <f t="shared" si="85"/>
        <v>12628.858641492037</v>
      </c>
      <c r="F113">
        <f t="shared" si="85"/>
        <v>12628.832125495623</v>
      </c>
      <c r="G113">
        <f t="shared" si="85"/>
        <v>12628.83659328141</v>
      </c>
      <c r="H113">
        <f t="shared" si="85"/>
        <v>12628.835840827483</v>
      </c>
      <c r="I113">
        <f t="shared" si="85"/>
        <v>12628.835967563668</v>
      </c>
      <c r="J113">
        <f t="shared" si="85"/>
        <v>12628.835946217701</v>
      </c>
      <c r="K113">
        <f t="shared" si="85"/>
        <v>12628.835949812974</v>
      </c>
      <c r="L113">
        <f t="shared" si="85"/>
        <v>12628.835949207432</v>
      </c>
      <c r="M113">
        <f t="shared" si="85"/>
        <v>12628.835949309418</v>
      </c>
      <c r="N113">
        <f t="shared" si="85"/>
        <v>12628.835949292248</v>
      </c>
      <c r="O113">
        <f t="shared" si="85"/>
        <v>12628.835949295144</v>
      </c>
      <c r="P113">
        <f t="shared" si="85"/>
        <v>12628.835949294651</v>
      </c>
      <c r="Q113">
        <f t="shared" si="85"/>
        <v>12628.835949294729</v>
      </c>
      <c r="R113">
        <f t="shared" si="85"/>
        <v>12628.835949294715</v>
      </c>
      <c r="S113">
        <f t="shared" si="85"/>
        <v>12628.835949294722</v>
      </c>
      <c r="T113">
        <f t="shared" si="85"/>
        <v>12628.835949294715</v>
      </c>
      <c r="U113">
        <f t="shared" si="85"/>
        <v>12628.835949294722</v>
      </c>
    </row>
    <row r="114" spans="2:21">
      <c r="B114" s="2" t="s">
        <v>93</v>
      </c>
      <c r="C114">
        <f>C113+0.0005*SIN((22.81*C98+291.2)*C99)</f>
        <v>12629.631523748727</v>
      </c>
      <c r="D114">
        <f t="shared" ref="D114:U114" si="86">D113+0.0005*SIN((22.81*D98+291.2)*D99)</f>
        <v>12628.700757938024</v>
      </c>
      <c r="E114">
        <f t="shared" si="86"/>
        <v>12628.85858466816</v>
      </c>
      <c r="F114">
        <f t="shared" si="86"/>
        <v>12628.832068657062</v>
      </c>
      <c r="G114">
        <f t="shared" si="86"/>
        <v>12628.836536445324</v>
      </c>
      <c r="H114">
        <f t="shared" si="86"/>
        <v>12628.83578399098</v>
      </c>
      <c r="I114">
        <f t="shared" si="86"/>
        <v>12628.835910727234</v>
      </c>
      <c r="J114">
        <f t="shared" si="86"/>
        <v>12628.835889381256</v>
      </c>
      <c r="K114">
        <f t="shared" si="86"/>
        <v>12628.835892976531</v>
      </c>
      <c r="L114">
        <f t="shared" si="86"/>
        <v>12628.835892370989</v>
      </c>
      <c r="M114">
        <f t="shared" si="86"/>
        <v>12628.835892472975</v>
      </c>
      <c r="N114">
        <f t="shared" si="86"/>
        <v>12628.835892455805</v>
      </c>
      <c r="O114">
        <f t="shared" si="86"/>
        <v>12628.835892458701</v>
      </c>
      <c r="P114">
        <f t="shared" si="86"/>
        <v>12628.835892458208</v>
      </c>
      <c r="Q114">
        <f t="shared" si="86"/>
        <v>12628.835892458286</v>
      </c>
      <c r="R114">
        <f t="shared" si="86"/>
        <v>12628.835892458272</v>
      </c>
      <c r="S114">
        <f t="shared" si="86"/>
        <v>12628.835892458279</v>
      </c>
      <c r="T114">
        <f t="shared" si="86"/>
        <v>12628.835892458272</v>
      </c>
      <c r="U114">
        <f t="shared" si="86"/>
        <v>12628.835892458279</v>
      </c>
    </row>
    <row r="115" spans="2:21">
      <c r="B115" s="2" t="s">
        <v>94</v>
      </c>
      <c r="C115">
        <f>C114+0.0004*SIN((315.56*C98+234.9)*C99)</f>
        <v>12629.631132799765</v>
      </c>
      <c r="D115">
        <f t="shared" ref="D115:U115" si="87">D114+0.0004*SIN((315.56*D98+234.9)*D99)</f>
        <v>12628.700368244008</v>
      </c>
      <c r="E115">
        <f t="shared" si="87"/>
        <v>12628.858194755732</v>
      </c>
      <c r="F115">
        <f t="shared" si="87"/>
        <v>12628.831678781169</v>
      </c>
      <c r="G115">
        <f t="shared" si="87"/>
        <v>12628.83614656327</v>
      </c>
      <c r="H115">
        <f t="shared" si="87"/>
        <v>12628.835394109965</v>
      </c>
      <c r="I115">
        <f t="shared" si="87"/>
        <v>12628.835520846043</v>
      </c>
      <c r="J115">
        <f t="shared" si="87"/>
        <v>12628.835499500095</v>
      </c>
      <c r="K115">
        <f t="shared" si="87"/>
        <v>12628.835503095364</v>
      </c>
      <c r="L115">
        <f t="shared" si="87"/>
        <v>12628.835502489823</v>
      </c>
      <c r="M115">
        <f t="shared" si="87"/>
        <v>12628.835502591808</v>
      </c>
      <c r="N115">
        <f t="shared" si="87"/>
        <v>12628.835502574639</v>
      </c>
      <c r="O115">
        <f t="shared" si="87"/>
        <v>12628.835502577534</v>
      </c>
      <c r="P115">
        <f t="shared" si="87"/>
        <v>12628.835502577042</v>
      </c>
      <c r="Q115">
        <f t="shared" si="87"/>
        <v>12628.83550257712</v>
      </c>
      <c r="R115">
        <f t="shared" si="87"/>
        <v>12628.835502577105</v>
      </c>
      <c r="S115">
        <f t="shared" si="87"/>
        <v>12628.835502577112</v>
      </c>
      <c r="T115">
        <f t="shared" si="87"/>
        <v>12628.835502577105</v>
      </c>
      <c r="U115">
        <f t="shared" si="87"/>
        <v>12628.835502577112</v>
      </c>
    </row>
    <row r="116" spans="2:21">
      <c r="B116" s="2" t="s">
        <v>95</v>
      </c>
      <c r="C116">
        <f>C115+0.0004*SIN((299.3*C98+157.3)*C99)</f>
        <v>12629.631012600383</v>
      </c>
      <c r="D116">
        <f t="shared" ref="D116:U116" si="88">D115+0.0004*SIN((299.3*D98+157.3)*D99)</f>
        <v>12628.700242861005</v>
      </c>
      <c r="E116">
        <f t="shared" si="88"/>
        <v>12628.858070249893</v>
      </c>
      <c r="F116">
        <f t="shared" si="88"/>
        <v>12628.831554127908</v>
      </c>
      <c r="G116">
        <f t="shared" si="88"/>
        <v>12628.836021934847</v>
      </c>
      <c r="H116">
        <f t="shared" si="88"/>
        <v>12628.835269477358</v>
      </c>
      <c r="I116">
        <f t="shared" si="88"/>
        <v>12628.835396214141</v>
      </c>
      <c r="J116">
        <f t="shared" si="88"/>
        <v>12628.835374868075</v>
      </c>
      <c r="K116">
        <f t="shared" si="88"/>
        <v>12628.835378463364</v>
      </c>
      <c r="L116">
        <f t="shared" si="88"/>
        <v>12628.835377857818</v>
      </c>
      <c r="M116">
        <f t="shared" si="88"/>
        <v>12628.835377959804</v>
      </c>
      <c r="N116">
        <f t="shared" si="88"/>
        <v>12628.835377942634</v>
      </c>
      <c r="O116">
        <f t="shared" si="88"/>
        <v>12628.83537794553</v>
      </c>
      <c r="P116">
        <f t="shared" si="88"/>
        <v>12628.835377945037</v>
      </c>
      <c r="Q116">
        <f t="shared" si="88"/>
        <v>12628.835377945115</v>
      </c>
      <c r="R116">
        <f t="shared" si="88"/>
        <v>12628.835377945101</v>
      </c>
      <c r="S116">
        <f t="shared" si="88"/>
        <v>12628.835377945108</v>
      </c>
      <c r="T116">
        <f t="shared" si="88"/>
        <v>12628.835377945101</v>
      </c>
      <c r="U116">
        <f t="shared" si="88"/>
        <v>12628.835377945108</v>
      </c>
    </row>
    <row r="117" spans="2:21">
      <c r="B117" s="2" t="s">
        <v>96</v>
      </c>
      <c r="C117">
        <f>C116+0.0004*SIN((720.02*C98+21.1)*C99)</f>
        <v>12629.630681315681</v>
      </c>
      <c r="D117">
        <f t="shared" ref="D117:U117" si="89">D116+0.0004*SIN((720.02*D98+21.1)*D99)</f>
        <v>12628.699919095787</v>
      </c>
      <c r="E117">
        <f t="shared" si="89"/>
        <v>12628.857745185225</v>
      </c>
      <c r="F117">
        <f t="shared" si="89"/>
        <v>12628.831229280866</v>
      </c>
      <c r="G117">
        <f t="shared" si="89"/>
        <v>12628.835697051116</v>
      </c>
      <c r="H117">
        <f t="shared" si="89"/>
        <v>12628.834944599806</v>
      </c>
      <c r="I117">
        <f t="shared" si="89"/>
        <v>12628.835071335547</v>
      </c>
      <c r="J117">
        <f t="shared" si="89"/>
        <v>12628.835049989657</v>
      </c>
      <c r="K117">
        <f t="shared" si="89"/>
        <v>12628.835053584917</v>
      </c>
      <c r="L117">
        <f t="shared" si="89"/>
        <v>12628.835052979375</v>
      </c>
      <c r="M117">
        <f t="shared" si="89"/>
        <v>12628.83505308136</v>
      </c>
      <c r="N117">
        <f t="shared" si="89"/>
        <v>12628.835053064191</v>
      </c>
      <c r="O117">
        <f t="shared" si="89"/>
        <v>12628.835053067087</v>
      </c>
      <c r="P117">
        <f t="shared" si="89"/>
        <v>12628.835053066594</v>
      </c>
      <c r="Q117">
        <f t="shared" si="89"/>
        <v>12628.835053066672</v>
      </c>
      <c r="R117">
        <f t="shared" si="89"/>
        <v>12628.835053066658</v>
      </c>
      <c r="S117">
        <f t="shared" si="89"/>
        <v>12628.835053066665</v>
      </c>
      <c r="T117">
        <f t="shared" si="89"/>
        <v>12628.835053066658</v>
      </c>
      <c r="U117">
        <f t="shared" si="89"/>
        <v>12628.835053066665</v>
      </c>
    </row>
    <row r="118" spans="2:21">
      <c r="B118" s="2" t="s">
        <v>97</v>
      </c>
      <c r="C118">
        <f>C117+0.0003*SIN((1079.97*C98+352.5)*C99)</f>
        <v>12629.630460718387</v>
      </c>
      <c r="D118">
        <f t="shared" ref="D118:U118" si="90">D117+0.0003*SIN((1079.97*D98+352.5)*D99)</f>
        <v>12628.69968877923</v>
      </c>
      <c r="E118">
        <f t="shared" si="90"/>
        <v>12628.857516477861</v>
      </c>
      <c r="F118">
        <f t="shared" si="90"/>
        <v>12628.831000302023</v>
      </c>
      <c r="G118">
        <f t="shared" si="90"/>
        <v>12628.835468117984</v>
      </c>
      <c r="H118">
        <f t="shared" si="90"/>
        <v>12628.834715658975</v>
      </c>
      <c r="I118">
        <f t="shared" si="90"/>
        <v>12628.834842396012</v>
      </c>
      <c r="J118">
        <f t="shared" si="90"/>
        <v>12628.834821049904</v>
      </c>
      <c r="K118">
        <f t="shared" si="90"/>
        <v>12628.834824645201</v>
      </c>
      <c r="L118">
        <f t="shared" si="90"/>
        <v>12628.834824039654</v>
      </c>
      <c r="M118">
        <f t="shared" si="90"/>
        <v>12628.834824141641</v>
      </c>
      <c r="N118">
        <f t="shared" si="90"/>
        <v>12628.834824124469</v>
      </c>
      <c r="O118">
        <f t="shared" si="90"/>
        <v>12628.834824127365</v>
      </c>
      <c r="P118">
        <f t="shared" si="90"/>
        <v>12628.834824126872</v>
      </c>
      <c r="Q118">
        <f t="shared" si="90"/>
        <v>12628.83482412695</v>
      </c>
      <c r="R118">
        <f t="shared" si="90"/>
        <v>12628.834824126936</v>
      </c>
      <c r="S118">
        <f t="shared" si="90"/>
        <v>12628.834824126943</v>
      </c>
      <c r="T118">
        <f t="shared" si="90"/>
        <v>12628.834824126936</v>
      </c>
      <c r="U118">
        <f t="shared" si="90"/>
        <v>12628.834824126943</v>
      </c>
    </row>
    <row r="119" spans="2:21">
      <c r="B119" s="2" t="s">
        <v>98</v>
      </c>
      <c r="C119">
        <f>C118+0.0003*SIN((44.43*C98+329.7)*C99)</f>
        <v>12629.630701979977</v>
      </c>
      <c r="D119">
        <f t="shared" ref="D119:U119" si="91">D118+0.0003*SIN((44.43*D98+329.7)*D99)</f>
        <v>12628.699929679911</v>
      </c>
      <c r="E119">
        <f t="shared" si="91"/>
        <v>12628.857757439797</v>
      </c>
      <c r="F119">
        <f t="shared" si="91"/>
        <v>12628.831241253669</v>
      </c>
      <c r="G119">
        <f t="shared" si="91"/>
        <v>12628.835709071363</v>
      </c>
      <c r="H119">
        <f t="shared" si="91"/>
        <v>12628.834956612063</v>
      </c>
      <c r="I119">
        <f t="shared" si="91"/>
        <v>12628.835083349149</v>
      </c>
      <c r="J119">
        <f t="shared" si="91"/>
        <v>12628.835062003032</v>
      </c>
      <c r="K119">
        <f t="shared" si="91"/>
        <v>12628.83506559833</v>
      </c>
      <c r="L119">
        <f t="shared" si="91"/>
        <v>12628.835064992783</v>
      </c>
      <c r="M119">
        <f t="shared" si="91"/>
        <v>12628.83506509477</v>
      </c>
      <c r="N119">
        <f t="shared" si="91"/>
        <v>12628.835065077599</v>
      </c>
      <c r="O119">
        <f t="shared" si="91"/>
        <v>12628.835065080495</v>
      </c>
      <c r="P119">
        <f t="shared" si="91"/>
        <v>12628.835065080002</v>
      </c>
      <c r="Q119">
        <f t="shared" si="91"/>
        <v>12628.83506508008</v>
      </c>
      <c r="R119">
        <f t="shared" si="91"/>
        <v>12628.835065080066</v>
      </c>
      <c r="S119">
        <f t="shared" si="91"/>
        <v>12628.835065080073</v>
      </c>
      <c r="T119">
        <f t="shared" si="91"/>
        <v>12628.835065080066</v>
      </c>
      <c r="U119">
        <f t="shared" si="91"/>
        <v>12628.835065080073</v>
      </c>
    </row>
    <row r="120" spans="2:21">
      <c r="B120" s="2" t="s">
        <v>99</v>
      </c>
      <c r="C120">
        <f>MOD(C119,360)</f>
        <v>29.630701979976948</v>
      </c>
      <c r="D120">
        <f t="shared" ref="D120:U120" si="92">MOD(D119,360)</f>
        <v>28.699929679911293</v>
      </c>
      <c r="E120">
        <f t="shared" si="92"/>
        <v>28.857757439796842</v>
      </c>
      <c r="F120">
        <f t="shared" si="92"/>
        <v>28.83124125366885</v>
      </c>
      <c r="G120">
        <f t="shared" si="92"/>
        <v>28.835709071363453</v>
      </c>
      <c r="H120">
        <f t="shared" si="92"/>
        <v>28.834956612063252</v>
      </c>
      <c r="I120">
        <f t="shared" si="92"/>
        <v>28.8350833491495</v>
      </c>
      <c r="J120">
        <f t="shared" si="92"/>
        <v>28.835062003032363</v>
      </c>
      <c r="K120">
        <f t="shared" si="92"/>
        <v>28.835065598330402</v>
      </c>
      <c r="L120">
        <f t="shared" si="92"/>
        <v>28.835064992783373</v>
      </c>
      <c r="M120">
        <f t="shared" si="92"/>
        <v>28.835065094770471</v>
      </c>
      <c r="N120">
        <f t="shared" si="92"/>
        <v>28.835065077599211</v>
      </c>
      <c r="O120">
        <f t="shared" si="92"/>
        <v>28.835065080495042</v>
      </c>
      <c r="P120">
        <f t="shared" si="92"/>
        <v>28.835065080002096</v>
      </c>
      <c r="Q120">
        <f t="shared" si="92"/>
        <v>28.835065080080312</v>
      </c>
      <c r="R120">
        <f t="shared" si="92"/>
        <v>28.83506508006576</v>
      </c>
      <c r="S120">
        <f t="shared" si="92"/>
        <v>28.835065080073036</v>
      </c>
      <c r="T120">
        <f t="shared" si="92"/>
        <v>28.83506508006576</v>
      </c>
      <c r="U120">
        <f t="shared" si="92"/>
        <v>28.835065080073036</v>
      </c>
    </row>
    <row r="121" spans="2:21">
      <c r="B121" s="2" t="s">
        <v>164</v>
      </c>
      <c r="C121">
        <f>MOD(IF(C120&lt;0,C120+360,C120),360)</f>
        <v>29.630701979976948</v>
      </c>
      <c r="D121">
        <f t="shared" ref="D121:U121" si="93">MOD(IF(D120&lt;0,D120+360,D120),360)</f>
        <v>28.699929679911293</v>
      </c>
      <c r="E121">
        <f t="shared" si="93"/>
        <v>28.857757439796842</v>
      </c>
      <c r="F121">
        <f t="shared" si="93"/>
        <v>28.83124125366885</v>
      </c>
      <c r="G121">
        <f t="shared" si="93"/>
        <v>28.835709071363453</v>
      </c>
      <c r="H121">
        <f t="shared" si="93"/>
        <v>28.834956612063252</v>
      </c>
      <c r="I121">
        <f t="shared" si="93"/>
        <v>28.8350833491495</v>
      </c>
      <c r="J121">
        <f t="shared" si="93"/>
        <v>28.835062003032363</v>
      </c>
      <c r="K121">
        <f t="shared" si="93"/>
        <v>28.835065598330402</v>
      </c>
      <c r="L121">
        <f t="shared" si="93"/>
        <v>28.835064992783373</v>
      </c>
      <c r="M121">
        <f t="shared" si="93"/>
        <v>28.835065094770471</v>
      </c>
      <c r="N121">
        <f t="shared" si="93"/>
        <v>28.835065077599211</v>
      </c>
      <c r="O121">
        <f t="shared" si="93"/>
        <v>28.835065080495042</v>
      </c>
      <c r="P121">
        <f t="shared" si="93"/>
        <v>28.835065080002096</v>
      </c>
      <c r="Q121">
        <f t="shared" si="93"/>
        <v>28.835065080080312</v>
      </c>
      <c r="R121">
        <f t="shared" si="93"/>
        <v>28.83506508006576</v>
      </c>
      <c r="S121">
        <f t="shared" si="93"/>
        <v>28.835065080073036</v>
      </c>
      <c r="T121">
        <f t="shared" si="93"/>
        <v>28.83506508006576</v>
      </c>
      <c r="U121">
        <f t="shared" si="93"/>
        <v>28.835065080073036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U1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T14" sqref="T14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21" width="9.5" bestFit="1" customWidth="1"/>
  </cols>
  <sheetData>
    <row r="1" spans="1:21">
      <c r="B1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旧暦計算!A21</f>
        <v>49082</v>
      </c>
      <c r="C2">
        <v>23</v>
      </c>
      <c r="D2">
        <v>59</v>
      </c>
      <c r="E2">
        <v>59</v>
      </c>
    </row>
    <row r="3" spans="1:21">
      <c r="A3">
        <v>20</v>
      </c>
      <c r="B3" t="s">
        <v>65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64100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64100.62498842593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64100.62498842593</v>
      </c>
      <c r="D11" s="12">
        <f>C22</f>
        <v>64100.051967454521</v>
      </c>
      <c r="E11" s="12">
        <f t="shared" ref="E11:U11" si="1">D22</f>
        <v>64100.14933298478</v>
      </c>
      <c r="F11" s="12">
        <f t="shared" si="1"/>
        <v>64100.132629133703</v>
      </c>
      <c r="G11" s="12">
        <f t="shared" si="1"/>
        <v>64100.135491819667</v>
      </c>
      <c r="H11" s="12">
        <f t="shared" si="1"/>
        <v>64100.135001111412</v>
      </c>
      <c r="I11" s="12">
        <f t="shared" si="1"/>
        <v>64100.135085223337</v>
      </c>
      <c r="J11" s="12">
        <f t="shared" si="1"/>
        <v>64100.135070805693</v>
      </c>
      <c r="K11" s="12">
        <f t="shared" si="1"/>
        <v>64100.135073277022</v>
      </c>
      <c r="L11" s="12">
        <f t="shared" si="1"/>
        <v>64100.135072853409</v>
      </c>
      <c r="M11" s="12">
        <f t="shared" si="1"/>
        <v>64100.135072926023</v>
      </c>
      <c r="N11" s="12">
        <f t="shared" si="1"/>
        <v>64100.135072913574</v>
      </c>
      <c r="O11" s="12">
        <f t="shared" si="1"/>
        <v>64100.135072915713</v>
      </c>
      <c r="P11" s="12">
        <f t="shared" si="1"/>
        <v>64100.135072915335</v>
      </c>
      <c r="Q11" s="12">
        <f t="shared" si="1"/>
        <v>64100.135072915407</v>
      </c>
      <c r="R11" s="12">
        <f t="shared" si="1"/>
        <v>64100.1350729154</v>
      </c>
      <c r="S11" s="12">
        <f t="shared" si="1"/>
        <v>64100.1350729154</v>
      </c>
      <c r="T11" s="12">
        <f t="shared" si="1"/>
        <v>64100.1350729154</v>
      </c>
      <c r="U11" s="12">
        <f t="shared" si="1"/>
        <v>64100.1350729154</v>
      </c>
    </row>
    <row r="12" spans="1:21">
      <c r="A12" t="s">
        <v>102</v>
      </c>
      <c r="B1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t="s">
        <v>102</v>
      </c>
      <c r="B13" s="2" t="s">
        <v>73</v>
      </c>
      <c r="C13" s="12">
        <f>C90</f>
        <v>64.734230122994632</v>
      </c>
      <c r="D13" s="12">
        <f t="shared" ref="D13:U13" si="2">D90</f>
        <v>56.015463265008293</v>
      </c>
      <c r="E13" s="12">
        <f t="shared" si="2"/>
        <v>57.498879500693874</v>
      </c>
      <c r="F13" s="12">
        <f t="shared" si="2"/>
        <v>57.244424105767393</v>
      </c>
      <c r="G13" s="12">
        <f t="shared" si="2"/>
        <v>57.288033647782868</v>
      </c>
      <c r="H13" s="12">
        <f t="shared" si="2"/>
        <v>57.280558340542484</v>
      </c>
      <c r="I13" s="12">
        <f t="shared" si="2"/>
        <v>57.281839678267715</v>
      </c>
      <c r="J13" s="12">
        <f t="shared" si="2"/>
        <v>57.281620043853763</v>
      </c>
      <c r="K13" s="12">
        <f t="shared" si="2"/>
        <v>57.281657691433793</v>
      </c>
      <c r="L13" s="12">
        <f t="shared" si="2"/>
        <v>57.281651238241466</v>
      </c>
      <c r="M13" s="12">
        <f t="shared" si="2"/>
        <v>57.281652344448958</v>
      </c>
      <c r="N13" s="12">
        <f t="shared" si="2"/>
        <v>57.281652154691983</v>
      </c>
      <c r="O13" s="12">
        <f t="shared" si="2"/>
        <v>57.281652187433792</v>
      </c>
      <c r="P13" s="12">
        <f t="shared" si="2"/>
        <v>57.281652181554819</v>
      </c>
      <c r="Q13" s="12">
        <f t="shared" si="2"/>
        <v>57.28165218263166</v>
      </c>
      <c r="R13" s="12">
        <f t="shared" si="2"/>
        <v>57.281652182544349</v>
      </c>
      <c r="S13" s="12">
        <f t="shared" si="2"/>
        <v>57.281652182544349</v>
      </c>
      <c r="T13" s="12">
        <f t="shared" si="2"/>
        <v>57.281652182544349</v>
      </c>
      <c r="U13" s="12">
        <f t="shared" si="2"/>
        <v>57.281652182544349</v>
      </c>
    </row>
    <row r="14" spans="1:21">
      <c r="A14" t="s">
        <v>74</v>
      </c>
      <c r="B14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t="s">
        <v>74</v>
      </c>
      <c r="B15" s="2" t="s">
        <v>77</v>
      </c>
      <c r="C15" s="12">
        <f>C121</f>
        <v>57.753803253523074</v>
      </c>
      <c r="D15" s="12">
        <f t="shared" ref="D15:U15" si="3">D121</f>
        <v>57.201550681482331</v>
      </c>
      <c r="E15" s="12">
        <f t="shared" si="3"/>
        <v>57.295396527628327</v>
      </c>
      <c r="F15" s="12">
        <f t="shared" si="3"/>
        <v>57.279296773622264</v>
      </c>
      <c r="G15" s="12">
        <f t="shared" si="3"/>
        <v>57.282055938001577</v>
      </c>
      <c r="H15" s="12">
        <f t="shared" si="3"/>
        <v>57.281582975167112</v>
      </c>
      <c r="I15" s="12">
        <f t="shared" si="3"/>
        <v>57.281664045367506</v>
      </c>
      <c r="J15" s="12">
        <f t="shared" si="3"/>
        <v>57.281650149101552</v>
      </c>
      <c r="K15" s="12">
        <f t="shared" si="3"/>
        <v>57.281652531069994</v>
      </c>
      <c r="L15" s="12">
        <f t="shared" si="3"/>
        <v>57.281652122772357</v>
      </c>
      <c r="M15" s="12">
        <f t="shared" si="3"/>
        <v>57.281652192757974</v>
      </c>
      <c r="N15" s="12">
        <f t="shared" si="3"/>
        <v>57.28165218075992</v>
      </c>
      <c r="O15" s="12">
        <f t="shared" si="3"/>
        <v>57.281652182824473</v>
      </c>
      <c r="P15" s="12">
        <f t="shared" si="3"/>
        <v>57.281652182458856</v>
      </c>
      <c r="Q15" s="12">
        <f t="shared" si="3"/>
        <v>57.281652182527978</v>
      </c>
      <c r="R15" s="12">
        <f t="shared" si="3"/>
        <v>57.281652182522521</v>
      </c>
      <c r="S15" s="12">
        <f t="shared" si="3"/>
        <v>57.281652182522521</v>
      </c>
      <c r="T15" s="12">
        <f t="shared" si="3"/>
        <v>57.281652182522521</v>
      </c>
      <c r="U15" s="12">
        <f t="shared" si="3"/>
        <v>57.281652182522521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6.9804268694715574</v>
      </c>
      <c r="D17" s="12">
        <f t="shared" ref="D17:U17" si="4">D13-D15</f>
        <v>-1.186087416474038</v>
      </c>
      <c r="E17" s="12">
        <f t="shared" si="4"/>
        <v>0.20348297306554741</v>
      </c>
      <c r="F17" s="12">
        <f t="shared" si="4"/>
        <v>-3.4872667854870087E-2</v>
      </c>
      <c r="G17" s="12">
        <f t="shared" si="4"/>
        <v>5.9777097812911961E-3</v>
      </c>
      <c r="H17" s="12">
        <f t="shared" si="4"/>
        <v>-1.0246346246276516E-3</v>
      </c>
      <c r="I17" s="12">
        <f t="shared" si="4"/>
        <v>1.7563290020916611E-4</v>
      </c>
      <c r="J17" s="12">
        <f t="shared" si="4"/>
        <v>-3.0105247788014822E-5</v>
      </c>
      <c r="K17" s="12">
        <f t="shared" si="4"/>
        <v>5.1603637984953821E-6</v>
      </c>
      <c r="L17" s="12">
        <f t="shared" si="4"/>
        <v>-8.845308911986649E-7</v>
      </c>
      <c r="M17" s="12">
        <f t="shared" si="4"/>
        <v>1.5169098332989961E-7</v>
      </c>
      <c r="N17" s="12">
        <f t="shared" si="4"/>
        <v>-2.6067937142215669E-8</v>
      </c>
      <c r="O17" s="12">
        <f t="shared" si="4"/>
        <v>4.6093191485852003E-9</v>
      </c>
      <c r="P17" s="12">
        <f t="shared" si="4"/>
        <v>-9.0403773356229067E-10</v>
      </c>
      <c r="Q17" s="12">
        <f t="shared" si="4"/>
        <v>1.0368239600211382E-10</v>
      </c>
      <c r="R17" s="12">
        <f t="shared" si="4"/>
        <v>2.1827872842550278E-11</v>
      </c>
      <c r="S17" s="12">
        <f t="shared" si="4"/>
        <v>2.1827872842550278E-11</v>
      </c>
      <c r="T17" s="12">
        <f t="shared" si="4"/>
        <v>2.1827872842550278E-11</v>
      </c>
      <c r="U17" s="12">
        <f t="shared" si="4"/>
        <v>2.1827872842550278E-11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64100.051967454521</v>
      </c>
      <c r="D19" s="12">
        <f>D11-(D17/D7)</f>
        <v>64100.14933298478</v>
      </c>
      <c r="E19" s="12">
        <f>E11-(E17/E7)</f>
        <v>64100.132629133703</v>
      </c>
      <c r="F19" s="12">
        <f t="shared" ref="F19:U19" si="5">F11-(F17/F7)</f>
        <v>64100.135491819667</v>
      </c>
      <c r="G19" s="12">
        <f t="shared" si="5"/>
        <v>64100.135001111412</v>
      </c>
      <c r="H19" s="12">
        <f t="shared" si="5"/>
        <v>64100.135085223337</v>
      </c>
      <c r="I19" s="12">
        <f t="shared" si="5"/>
        <v>64100.135070805693</v>
      </c>
      <c r="J19" s="12">
        <f t="shared" si="5"/>
        <v>64100.135073277022</v>
      </c>
      <c r="K19" s="12">
        <f t="shared" si="5"/>
        <v>64100.135072853409</v>
      </c>
      <c r="L19" s="12">
        <f t="shared" si="5"/>
        <v>64100.135072926023</v>
      </c>
      <c r="M19" s="12">
        <f t="shared" si="5"/>
        <v>64100.135072913574</v>
      </c>
      <c r="N19" s="12">
        <f t="shared" si="5"/>
        <v>64100.135072915713</v>
      </c>
      <c r="O19" s="12">
        <f t="shared" si="5"/>
        <v>64100.135072915335</v>
      </c>
      <c r="P19" s="12">
        <f t="shared" si="5"/>
        <v>64100.135072915407</v>
      </c>
      <c r="Q19" s="12">
        <f t="shared" si="5"/>
        <v>64100.1350729154</v>
      </c>
      <c r="R19" s="12">
        <f t="shared" si="5"/>
        <v>64100.1350729154</v>
      </c>
      <c r="S19" s="12">
        <f t="shared" si="5"/>
        <v>64100.1350729154</v>
      </c>
      <c r="T19" s="12">
        <f t="shared" si="5"/>
        <v>64100.1350729154</v>
      </c>
      <c r="U19" s="12">
        <f t="shared" si="5"/>
        <v>64100.1350729154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2">
        <f>C11-C19</f>
        <v>0.57302097140927799</v>
      </c>
      <c r="D21" s="12">
        <f>$C11-D19</f>
        <v>0.47565544115059311</v>
      </c>
      <c r="E21" s="12">
        <f>$C11-E19</f>
        <v>0.49235929222777486</v>
      </c>
      <c r="F21" s="12">
        <f t="shared" ref="F21:U21" si="6">$C11-F19</f>
        <v>0.48949660626385594</v>
      </c>
      <c r="G21" s="12">
        <f t="shared" si="6"/>
        <v>0.48998731451865751</v>
      </c>
      <c r="H21" s="12">
        <f t="shared" si="6"/>
        <v>0.48990320259326836</v>
      </c>
      <c r="I21" s="12">
        <f t="shared" si="6"/>
        <v>0.48991762023797492</v>
      </c>
      <c r="J21" s="12">
        <f>$C11-J19</f>
        <v>0.48991514890803955</v>
      </c>
      <c r="K21" s="12">
        <f t="shared" si="6"/>
        <v>0.48991557252156781</v>
      </c>
      <c r="L21" s="12">
        <f t="shared" si="6"/>
        <v>0.48991549990751082</v>
      </c>
      <c r="M21" s="12">
        <f t="shared" si="6"/>
        <v>0.4899155123566743</v>
      </c>
      <c r="N21" s="12">
        <f t="shared" si="6"/>
        <v>0.48991551021754276</v>
      </c>
      <c r="O21" s="12">
        <f t="shared" si="6"/>
        <v>0.48991551059589256</v>
      </c>
      <c r="P21" s="12">
        <f t="shared" si="6"/>
        <v>0.48991551052313298</v>
      </c>
      <c r="Q21" s="12">
        <f t="shared" si="6"/>
        <v>0.48991551053040894</v>
      </c>
      <c r="R21" s="12">
        <f t="shared" si="6"/>
        <v>0.48991551053040894</v>
      </c>
      <c r="S21" s="12">
        <f t="shared" si="6"/>
        <v>0.48991551053040894</v>
      </c>
      <c r="T21" s="12">
        <f t="shared" si="6"/>
        <v>0.48991551053040894</v>
      </c>
      <c r="U21" s="12">
        <f t="shared" si="6"/>
        <v>0.48991551053040894</v>
      </c>
    </row>
    <row r="22" spans="2:21">
      <c r="C22" s="12">
        <f>IF(C21&lt;0,IF(C21&lt;0,C19-C9,C19),IF(29.8&lt;C21,C19+C9,C19))</f>
        <v>64100.051967454521</v>
      </c>
      <c r="D22" s="12">
        <f t="shared" ref="D22:U22" si="7">IF(D21&lt;0,IF(D21&lt;0,D19-D9,D19),IF(29.8&lt;D21,D19+D9,D19))</f>
        <v>64100.14933298478</v>
      </c>
      <c r="E22" s="12">
        <f t="shared" si="7"/>
        <v>64100.132629133703</v>
      </c>
      <c r="F22" s="12">
        <f t="shared" si="7"/>
        <v>64100.135491819667</v>
      </c>
      <c r="G22" s="12">
        <f t="shared" si="7"/>
        <v>64100.135001111412</v>
      </c>
      <c r="H22" s="12">
        <f t="shared" si="7"/>
        <v>64100.135085223337</v>
      </c>
      <c r="I22" s="12">
        <f t="shared" si="7"/>
        <v>64100.135070805693</v>
      </c>
      <c r="J22" s="12">
        <f t="shared" si="7"/>
        <v>64100.135073277022</v>
      </c>
      <c r="K22" s="12">
        <f t="shared" si="7"/>
        <v>64100.135072853409</v>
      </c>
      <c r="L22" s="12">
        <f t="shared" si="7"/>
        <v>64100.135072926023</v>
      </c>
      <c r="M22" s="12">
        <f t="shared" si="7"/>
        <v>64100.135072913574</v>
      </c>
      <c r="N22" s="12">
        <f t="shared" si="7"/>
        <v>64100.135072915713</v>
      </c>
      <c r="O22" s="12">
        <f t="shared" si="7"/>
        <v>64100.135072915335</v>
      </c>
      <c r="P22" s="12">
        <f t="shared" si="7"/>
        <v>64100.135072915407</v>
      </c>
      <c r="Q22" s="12">
        <f t="shared" si="7"/>
        <v>64100.1350729154</v>
      </c>
      <c r="R22" s="12">
        <f t="shared" si="7"/>
        <v>64100.1350729154</v>
      </c>
      <c r="S22" s="12">
        <f t="shared" si="7"/>
        <v>64100.1350729154</v>
      </c>
      <c r="T22" s="12">
        <f t="shared" si="7"/>
        <v>64100.1350729154</v>
      </c>
      <c r="U22" s="12">
        <f t="shared" si="7"/>
        <v>64100.1350729154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104</v>
      </c>
      <c r="C26" t="s">
        <v>6</v>
      </c>
      <c r="D26" t="s">
        <v>7</v>
      </c>
      <c r="E26" t="s">
        <v>8</v>
      </c>
    </row>
    <row r="27" spans="2:21">
      <c r="B27" s="33">
        <f>B2</f>
        <v>49082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64100</v>
      </c>
    </row>
    <row r="30" spans="2:21">
      <c r="B30" s="30" t="s">
        <v>9</v>
      </c>
      <c r="C30" s="31">
        <f>C29+C27/24+D27/1440+E27/86400-0.375</f>
        <v>64100.62498842593</v>
      </c>
      <c r="D30" s="35">
        <f>D11</f>
        <v>64100.051967454521</v>
      </c>
      <c r="E30" s="35">
        <f t="shared" ref="E30:U30" si="8">E11</f>
        <v>64100.14933298478</v>
      </c>
      <c r="F30" s="35">
        <f t="shared" si="8"/>
        <v>64100.132629133703</v>
      </c>
      <c r="G30" s="35">
        <f t="shared" si="8"/>
        <v>64100.135491819667</v>
      </c>
      <c r="H30" s="35">
        <f t="shared" si="8"/>
        <v>64100.135001111412</v>
      </c>
      <c r="I30" s="35">
        <f t="shared" si="8"/>
        <v>64100.135085223337</v>
      </c>
      <c r="J30" s="35">
        <f t="shared" si="8"/>
        <v>64100.135070805693</v>
      </c>
      <c r="K30" s="35">
        <f t="shared" si="8"/>
        <v>64100.135073277022</v>
      </c>
      <c r="L30" s="35">
        <f t="shared" si="8"/>
        <v>64100.135072853409</v>
      </c>
      <c r="M30" s="35">
        <f t="shared" si="8"/>
        <v>64100.135072926023</v>
      </c>
      <c r="N30" s="35">
        <f t="shared" si="8"/>
        <v>64100.135072913574</v>
      </c>
      <c r="O30" s="35">
        <f t="shared" si="8"/>
        <v>64100.135072915713</v>
      </c>
      <c r="P30" s="35">
        <f t="shared" si="8"/>
        <v>64100.135072915335</v>
      </c>
      <c r="Q30" s="35">
        <f t="shared" si="8"/>
        <v>64100.135072915407</v>
      </c>
      <c r="R30" s="35">
        <f t="shared" si="8"/>
        <v>64100.1350729154</v>
      </c>
      <c r="S30" s="35">
        <f t="shared" si="8"/>
        <v>64100.1350729154</v>
      </c>
      <c r="T30" s="35">
        <f t="shared" si="8"/>
        <v>64100.1350729154</v>
      </c>
      <c r="U30" s="35">
        <f t="shared" si="8"/>
        <v>64100.1350729154</v>
      </c>
    </row>
    <row r="31" spans="2:21">
      <c r="B31" s="30" t="s">
        <v>2</v>
      </c>
      <c r="C31" s="31">
        <f>((C30-51544.5)/365.2425+64)/86400</f>
        <v>1.1386285021578106E-3</v>
      </c>
      <c r="D31" s="31">
        <f>((D30-51544.5)/365.2425+64)/86400</f>
        <v>1.1386103438460889E-3</v>
      </c>
      <c r="E31" s="31">
        <f t="shared" ref="E31:U31" si="9">((E30-51544.5)/365.2425+64)/86400</f>
        <v>1.1386134292369168E-3</v>
      </c>
      <c r="F31" s="31">
        <f t="shared" si="9"/>
        <v>1.138612899912948E-3</v>
      </c>
      <c r="G31" s="31">
        <f t="shared" si="9"/>
        <v>1.1386129906278549E-3</v>
      </c>
      <c r="H31" s="31">
        <f t="shared" si="9"/>
        <v>1.1386129750779294E-3</v>
      </c>
      <c r="I31" s="31">
        <f t="shared" si="9"/>
        <v>1.1386129777433301E-3</v>
      </c>
      <c r="J31" s="31">
        <f t="shared" si="9"/>
        <v>1.1386129772864532E-3</v>
      </c>
      <c r="K31" s="31">
        <f t="shared" si="9"/>
        <v>1.1386129773647664E-3</v>
      </c>
      <c r="L31" s="31">
        <f t="shared" si="9"/>
        <v>1.1386129773513429E-3</v>
      </c>
      <c r="M31" s="31">
        <f t="shared" si="9"/>
        <v>1.1386129773536438E-3</v>
      </c>
      <c r="N31" s="31">
        <f t="shared" si="9"/>
        <v>1.1386129773532493E-3</v>
      </c>
      <c r="O31" s="31">
        <f t="shared" si="9"/>
        <v>1.138612977353317E-3</v>
      </c>
      <c r="P31" s="31">
        <f t="shared" si="9"/>
        <v>1.1386129773533051E-3</v>
      </c>
      <c r="Q31" s="31">
        <f t="shared" si="9"/>
        <v>1.1386129773533074E-3</v>
      </c>
      <c r="R31" s="31">
        <f t="shared" si="9"/>
        <v>1.138612977353307E-3</v>
      </c>
      <c r="S31" s="31">
        <f t="shared" si="9"/>
        <v>1.138612977353307E-3</v>
      </c>
      <c r="T31" s="31">
        <f t="shared" si="9"/>
        <v>1.138612977353307E-3</v>
      </c>
      <c r="U31" s="31">
        <f t="shared" si="9"/>
        <v>1.138612977353307E-3</v>
      </c>
    </row>
    <row r="32" spans="2:21">
      <c r="B32" s="30" t="s">
        <v>10</v>
      </c>
      <c r="C32" s="31">
        <f>(C30-51544.5+C31)/36525</f>
        <v>0.34376799800285923</v>
      </c>
      <c r="D32" s="31">
        <f>(D30-51544.5+D31)/36525</f>
        <v>0.34375230954318586</v>
      </c>
      <c r="E32" s="31">
        <f t="shared" ref="E32:U32" si="10">(E30-51544.5+E31)/36525</f>
        <v>0.34375497526620691</v>
      </c>
      <c r="F32" s="31">
        <f t="shared" si="10"/>
        <v>0.34375451793967426</v>
      </c>
      <c r="G32" s="31">
        <f t="shared" si="10"/>
        <v>0.34375459631574695</v>
      </c>
      <c r="H32" s="31">
        <f t="shared" si="10"/>
        <v>0.34375458288088673</v>
      </c>
      <c r="I32" s="31">
        <f t="shared" si="10"/>
        <v>0.3437545851837458</v>
      </c>
      <c r="J32" s="31">
        <f t="shared" si="10"/>
        <v>0.34375458478901216</v>
      </c>
      <c r="K32" s="31">
        <f t="shared" si="10"/>
        <v>0.34375458485667348</v>
      </c>
      <c r="L32" s="31">
        <f t="shared" si="10"/>
        <v>0.34375458484507559</v>
      </c>
      <c r="M32" s="31">
        <f t="shared" si="10"/>
        <v>0.34375458484706367</v>
      </c>
      <c r="N32" s="31">
        <f t="shared" si="10"/>
        <v>0.34375458484672283</v>
      </c>
      <c r="O32" s="31">
        <f t="shared" si="10"/>
        <v>0.3437545848467814</v>
      </c>
      <c r="P32" s="31">
        <f t="shared" si="10"/>
        <v>0.34375458484677102</v>
      </c>
      <c r="Q32" s="31">
        <f t="shared" si="10"/>
        <v>0.34375458484677301</v>
      </c>
      <c r="R32" s="31">
        <f t="shared" si="10"/>
        <v>0.34375458484677285</v>
      </c>
      <c r="S32" s="31">
        <f t="shared" si="10"/>
        <v>0.34375458484677285</v>
      </c>
      <c r="T32" s="31">
        <f t="shared" si="10"/>
        <v>0.34375458484677285</v>
      </c>
      <c r="U32" s="31">
        <f t="shared" si="10"/>
        <v>0.34375458484677285</v>
      </c>
    </row>
    <row r="33" spans="2:21">
      <c r="B33" s="7" t="s">
        <v>11</v>
      </c>
      <c r="C33" s="31">
        <f>218.3166+481267.811*C32-0.0015*C32*C32</f>
        <v>165662.78831342378</v>
      </c>
      <c r="D33">
        <f>218.3166+481267.811*D32-0.0015*D32*D32</f>
        <v>165655.23796279498</v>
      </c>
      <c r="E33">
        <f t="shared" ref="E33:U33" si="11">218.3166+481267.811*E32-0.0015*E32*E32</f>
        <v>165656.5208894753</v>
      </c>
      <c r="F33">
        <f t="shared" si="11"/>
        <v>165656.3007929365</v>
      </c>
      <c r="G33">
        <f t="shared" si="11"/>
        <v>165656.33851281737</v>
      </c>
      <c r="H33">
        <f t="shared" si="11"/>
        <v>165656.33204705158</v>
      </c>
      <c r="I33">
        <f t="shared" si="11"/>
        <v>165656.33315534354</v>
      </c>
      <c r="J33">
        <f t="shared" si="11"/>
        <v>165656.33296537094</v>
      </c>
      <c r="K33">
        <f t="shared" si="11"/>
        <v>165656.33299793417</v>
      </c>
      <c r="L33">
        <f t="shared" si="11"/>
        <v>165656.33299235246</v>
      </c>
      <c r="M33">
        <f t="shared" si="11"/>
        <v>165656.33299330928</v>
      </c>
      <c r="N33">
        <f t="shared" si="11"/>
        <v>165656.33299314522</v>
      </c>
      <c r="O33">
        <f t="shared" si="11"/>
        <v>165656.33299317342</v>
      </c>
      <c r="P33">
        <f t="shared" si="11"/>
        <v>165656.33299316841</v>
      </c>
      <c r="Q33">
        <f t="shared" si="11"/>
        <v>165656.33299316937</v>
      </c>
      <c r="R33">
        <f t="shared" si="11"/>
        <v>165656.33299316929</v>
      </c>
      <c r="S33">
        <f t="shared" si="11"/>
        <v>165656.33299316929</v>
      </c>
      <c r="T33">
        <f t="shared" si="11"/>
        <v>165656.33299316929</v>
      </c>
      <c r="U33">
        <f t="shared" si="11"/>
        <v>165656.33299316929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165665.00739541187</v>
      </c>
      <c r="D35" s="31">
        <f>D33+6.2888*COS((477198.868*D32+44.963)*D34)</f>
        <v>165656.67144952022</v>
      </c>
      <c r="E35" s="31">
        <f t="shared" ref="E35:U35" si="13">E33+6.2888*COS((477198.868*E32+44.963)*E34)</f>
        <v>165658.08995991945</v>
      </c>
      <c r="F35" s="31">
        <f t="shared" si="13"/>
        <v>165657.84665599812</v>
      </c>
      <c r="G35" s="31">
        <f t="shared" si="13"/>
        <v>165657.88835473414</v>
      </c>
      <c r="H35" s="31">
        <f t="shared" si="13"/>
        <v>165657.88120697843</v>
      </c>
      <c r="I35" s="31">
        <f t="shared" si="13"/>
        <v>165657.88243217114</v>
      </c>
      <c r="J35" s="31">
        <f t="shared" si="13"/>
        <v>165657.88222216061</v>
      </c>
      <c r="K35" s="31">
        <f t="shared" si="13"/>
        <v>165657.88225815853</v>
      </c>
      <c r="L35" s="31">
        <f t="shared" si="13"/>
        <v>165657.88225198808</v>
      </c>
      <c r="M35" s="31">
        <f t="shared" si="13"/>
        <v>165657.88225304583</v>
      </c>
      <c r="N35" s="31">
        <f t="shared" si="13"/>
        <v>165657.88225286445</v>
      </c>
      <c r="O35" s="31">
        <f t="shared" si="13"/>
        <v>165657.88225289565</v>
      </c>
      <c r="P35" s="31">
        <f t="shared" si="13"/>
        <v>165657.88225289009</v>
      </c>
      <c r="Q35" s="31">
        <f t="shared" si="13"/>
        <v>165657.88225289117</v>
      </c>
      <c r="R35" s="31">
        <f t="shared" si="13"/>
        <v>165657.88225289108</v>
      </c>
      <c r="S35" s="31">
        <f t="shared" si="13"/>
        <v>165657.88225289108</v>
      </c>
      <c r="T35" s="31">
        <f t="shared" si="13"/>
        <v>165657.88225289108</v>
      </c>
      <c r="U35" s="31">
        <f t="shared" si="13"/>
        <v>165657.88225289108</v>
      </c>
    </row>
    <row r="36" spans="2:21">
      <c r="B36" s="30" t="s">
        <v>5</v>
      </c>
      <c r="C36" s="31">
        <f>C35+1.274*COS((413335.35*C32+10.74)*C34)</f>
        <v>165664.83462095817</v>
      </c>
      <c r="D36" s="31">
        <f>D35+1.274*COS((413335.35*D32+10.74)*D34)</f>
        <v>165656.35722911955</v>
      </c>
      <c r="E36" s="31">
        <f t="shared" ref="E36:U36" si="14">E35+1.274*COS((413335.35*E32+10.74)*E34)</f>
        <v>165657.79953918277</v>
      </c>
      <c r="F36" s="31">
        <f t="shared" si="14"/>
        <v>165657.55214435796</v>
      </c>
      <c r="G36" s="31">
        <f t="shared" si="14"/>
        <v>165657.59454396175</v>
      </c>
      <c r="H36" s="31">
        <f t="shared" si="14"/>
        <v>165657.58727605987</v>
      </c>
      <c r="I36" s="31">
        <f t="shared" si="14"/>
        <v>165657.58852184657</v>
      </c>
      <c r="J36" s="31">
        <f t="shared" si="14"/>
        <v>165657.588308306</v>
      </c>
      <c r="K36" s="31">
        <f t="shared" si="14"/>
        <v>165657.58834490899</v>
      </c>
      <c r="L36" s="31">
        <f t="shared" si="14"/>
        <v>165657.58833863484</v>
      </c>
      <c r="M36" s="31">
        <f t="shared" si="14"/>
        <v>165657.58833971038</v>
      </c>
      <c r="N36" s="31">
        <f t="shared" si="14"/>
        <v>165657.58833952594</v>
      </c>
      <c r="O36" s="31">
        <f t="shared" si="14"/>
        <v>165657.58833955767</v>
      </c>
      <c r="P36" s="31">
        <f t="shared" si="14"/>
        <v>165657.58833955202</v>
      </c>
      <c r="Q36" s="31">
        <f t="shared" si="14"/>
        <v>165657.5883395531</v>
      </c>
      <c r="R36" s="31">
        <f t="shared" si="14"/>
        <v>165657.58833955301</v>
      </c>
      <c r="S36" s="31">
        <f t="shared" si="14"/>
        <v>165657.58833955301</v>
      </c>
      <c r="T36" s="31">
        <f t="shared" si="14"/>
        <v>165657.58833955301</v>
      </c>
      <c r="U36" s="31">
        <f t="shared" si="14"/>
        <v>165657.58833955301</v>
      </c>
    </row>
    <row r="37" spans="2:21">
      <c r="B37" s="7" t="s">
        <v>12</v>
      </c>
      <c r="C37">
        <f>C36+0.6583*COS((890534.22*C32+145.7)*C34)</f>
        <v>165664.98120527921</v>
      </c>
      <c r="D37">
        <f>D36+0.6583*COS((890534.22*D32+145.7)*D34)</f>
        <v>165656.34453230895</v>
      </c>
      <c r="E37">
        <f t="shared" ref="E37:U37" si="15">E36+0.6583*COS((890534.22*E32+145.7)*E34)</f>
        <v>165657.81411552528</v>
      </c>
      <c r="F37">
        <f t="shared" si="15"/>
        <v>165657.56204224747</v>
      </c>
      <c r="G37">
        <f t="shared" si="15"/>
        <v>165657.605243681</v>
      </c>
      <c r="H37">
        <f t="shared" si="15"/>
        <v>165657.5978383343</v>
      </c>
      <c r="I37">
        <f t="shared" si="15"/>
        <v>165657.59910768035</v>
      </c>
      <c r="J37">
        <f t="shared" si="15"/>
        <v>165657.59889010145</v>
      </c>
      <c r="K37">
        <f t="shared" si="15"/>
        <v>165657.59892739667</v>
      </c>
      <c r="L37">
        <f t="shared" si="15"/>
        <v>165657.59892100387</v>
      </c>
      <c r="M37">
        <f t="shared" si="15"/>
        <v>165657.59892209974</v>
      </c>
      <c r="N37">
        <f t="shared" si="15"/>
        <v>165657.59892191182</v>
      </c>
      <c r="O37">
        <f t="shared" si="15"/>
        <v>165657.59892194413</v>
      </c>
      <c r="P37">
        <f t="shared" si="15"/>
        <v>165657.59892193839</v>
      </c>
      <c r="Q37">
        <f t="shared" si="15"/>
        <v>165657.59892193947</v>
      </c>
      <c r="R37">
        <f t="shared" si="15"/>
        <v>165657.59892193938</v>
      </c>
      <c r="S37">
        <f t="shared" si="15"/>
        <v>165657.59892193938</v>
      </c>
      <c r="T37">
        <f t="shared" si="15"/>
        <v>165657.59892193938</v>
      </c>
      <c r="U37">
        <f t="shared" si="15"/>
        <v>165657.59892193938</v>
      </c>
    </row>
    <row r="38" spans="2:21">
      <c r="B38" s="7" t="s">
        <v>13</v>
      </c>
      <c r="C38">
        <f>C37+0.2136*COS((954397.74*C32+179.93)*C34)</f>
        <v>165665.12226669697</v>
      </c>
      <c r="D38">
        <f>D37+0.2136*COS((954397.74*D32+179.93)*D34)</f>
        <v>165656.43936393122</v>
      </c>
      <c r="E38">
        <f t="shared" ref="E38:U38" si="16">E37+0.2136*COS((954397.74*E32+179.93)*E34)</f>
        <v>165657.91734956347</v>
      </c>
      <c r="F38">
        <f t="shared" si="16"/>
        <v>165657.66384879022</v>
      </c>
      <c r="G38">
        <f t="shared" si="16"/>
        <v>165657.70729528801</v>
      </c>
      <c r="H38">
        <f t="shared" si="16"/>
        <v>165657.69984794589</v>
      </c>
      <c r="I38">
        <f t="shared" si="16"/>
        <v>165657.70112449068</v>
      </c>
      <c r="J38">
        <f t="shared" si="16"/>
        <v>165657.70090567786</v>
      </c>
      <c r="K38">
        <f t="shared" si="16"/>
        <v>165657.70094318458</v>
      </c>
      <c r="L38">
        <f t="shared" si="16"/>
        <v>165657.70093675551</v>
      </c>
      <c r="M38">
        <f t="shared" si="16"/>
        <v>165657.70093785762</v>
      </c>
      <c r="N38">
        <f t="shared" si="16"/>
        <v>165657.70093766862</v>
      </c>
      <c r="O38">
        <f t="shared" si="16"/>
        <v>165657.70093770113</v>
      </c>
      <c r="P38">
        <f t="shared" si="16"/>
        <v>165657.70093769536</v>
      </c>
      <c r="Q38">
        <f t="shared" si="16"/>
        <v>165657.70093769644</v>
      </c>
      <c r="R38">
        <f t="shared" si="16"/>
        <v>165657.70093769635</v>
      </c>
      <c r="S38">
        <f t="shared" si="16"/>
        <v>165657.70093769635</v>
      </c>
      <c r="T38">
        <f t="shared" si="16"/>
        <v>165657.70093769635</v>
      </c>
      <c r="U38">
        <f t="shared" si="16"/>
        <v>165657.70093769635</v>
      </c>
    </row>
    <row r="39" spans="2:21">
      <c r="B39" s="7" t="s">
        <v>14</v>
      </c>
      <c r="C39">
        <f>C38+0.1851*COS((35999.05*C32+87.53)*C34)</f>
        <v>165664.98656606386</v>
      </c>
      <c r="D39">
        <f>D38+0.1851*COS((35999.05*D32+87.53)*D34)</f>
        <v>165656.30242903857</v>
      </c>
      <c r="E39">
        <f t="shared" ref="E39:U39" si="17">E38+0.1851*COS((35999.05*E32+87.53)*E34)</f>
        <v>165657.78062345646</v>
      </c>
      <c r="F39">
        <f t="shared" si="17"/>
        <v>165657.52708683707</v>
      </c>
      <c r="G39">
        <f t="shared" si="17"/>
        <v>165657.57053947731</v>
      </c>
      <c r="H39">
        <f t="shared" si="17"/>
        <v>165657.56309108227</v>
      </c>
      <c r="I39">
        <f t="shared" si="17"/>
        <v>165657.56436780753</v>
      </c>
      <c r="J39">
        <f t="shared" si="17"/>
        <v>165657.56414896378</v>
      </c>
      <c r="K39">
        <f t="shared" si="17"/>
        <v>165657.56418647579</v>
      </c>
      <c r="L39">
        <f t="shared" si="17"/>
        <v>165657.56418004583</v>
      </c>
      <c r="M39">
        <f t="shared" si="17"/>
        <v>165657.56418114807</v>
      </c>
      <c r="N39">
        <f t="shared" si="17"/>
        <v>165657.56418095905</v>
      </c>
      <c r="O39">
        <f t="shared" si="17"/>
        <v>165657.56418099158</v>
      </c>
      <c r="P39">
        <f t="shared" si="17"/>
        <v>165657.56418098579</v>
      </c>
      <c r="Q39">
        <f t="shared" si="17"/>
        <v>165657.56418098687</v>
      </c>
      <c r="R39">
        <f t="shared" si="17"/>
        <v>165657.56418098678</v>
      </c>
      <c r="S39">
        <f t="shared" si="17"/>
        <v>165657.56418098678</v>
      </c>
      <c r="T39">
        <f t="shared" si="17"/>
        <v>165657.56418098678</v>
      </c>
      <c r="U39">
        <f t="shared" si="17"/>
        <v>165657.56418098678</v>
      </c>
    </row>
    <row r="40" spans="2:21">
      <c r="B40" s="7" t="s">
        <v>15</v>
      </c>
      <c r="C40">
        <f>C39+0.1144*COS((966404*C32+276.5)*C34)</f>
        <v>165664.8931634113</v>
      </c>
      <c r="D40">
        <f>D39+0.1144*COS((966404*D32+276.5)*D34)</f>
        <v>165656.19500142703</v>
      </c>
      <c r="E40">
        <f t="shared" ref="E40:U40" si="18">E39+0.1144*COS((966404*E32+276.5)*E34)</f>
        <v>165657.67507209501</v>
      </c>
      <c r="F40">
        <f t="shared" si="18"/>
        <v>165657.42119831755</v>
      </c>
      <c r="G40">
        <f t="shared" si="18"/>
        <v>165657.46470829274</v>
      </c>
      <c r="H40">
        <f t="shared" si="18"/>
        <v>165657.45725005647</v>
      </c>
      <c r="I40">
        <f t="shared" si="18"/>
        <v>165657.45852846821</v>
      </c>
      <c r="J40">
        <f t="shared" si="18"/>
        <v>165657.45830933537</v>
      </c>
      <c r="K40">
        <f t="shared" si="18"/>
        <v>165657.45834689695</v>
      </c>
      <c r="L40">
        <f t="shared" si="18"/>
        <v>165657.45834045848</v>
      </c>
      <c r="M40">
        <f t="shared" si="18"/>
        <v>165657.45834156219</v>
      </c>
      <c r="N40">
        <f t="shared" si="18"/>
        <v>165657.4583413729</v>
      </c>
      <c r="O40">
        <f t="shared" si="18"/>
        <v>165657.45834140549</v>
      </c>
      <c r="P40">
        <f t="shared" si="18"/>
        <v>165657.4583413997</v>
      </c>
      <c r="Q40">
        <f t="shared" si="18"/>
        <v>165657.45834140078</v>
      </c>
      <c r="R40">
        <f t="shared" si="18"/>
        <v>165657.45834140069</v>
      </c>
      <c r="S40">
        <f t="shared" si="18"/>
        <v>165657.45834140069</v>
      </c>
      <c r="T40">
        <f t="shared" si="18"/>
        <v>165657.45834140069</v>
      </c>
      <c r="U40">
        <f t="shared" si="18"/>
        <v>165657.45834140069</v>
      </c>
    </row>
    <row r="41" spans="2:21">
      <c r="B41" s="7" t="s">
        <v>16</v>
      </c>
      <c r="C41">
        <f>C40+0.0588*COS((63863.5*C32+124.2)*C34)</f>
        <v>165664.86517184909</v>
      </c>
      <c r="D41">
        <f>D40+0.0588*COS((63863.5*D32+124.2)*D34)</f>
        <v>165656.16791833894</v>
      </c>
      <c r="E41">
        <f t="shared" ref="E41:U41" si="19">E40+0.0588*COS((63863.5*E32+124.2)*E34)</f>
        <v>165657.64783405076</v>
      </c>
      <c r="F41">
        <f t="shared" si="19"/>
        <v>165657.39398684024</v>
      </c>
      <c r="G41">
        <f t="shared" si="19"/>
        <v>165657.43749226193</v>
      </c>
      <c r="H41">
        <f t="shared" si="19"/>
        <v>165657.4300348062</v>
      </c>
      <c r="I41">
        <f t="shared" si="19"/>
        <v>165657.43131308415</v>
      </c>
      <c r="J41">
        <f t="shared" si="19"/>
        <v>165657.43109397424</v>
      </c>
      <c r="K41">
        <f t="shared" si="19"/>
        <v>165657.43113153189</v>
      </c>
      <c r="L41">
        <f t="shared" si="19"/>
        <v>165657.4311250941</v>
      </c>
      <c r="M41">
        <f t="shared" si="19"/>
        <v>165657.43112619768</v>
      </c>
      <c r="N41">
        <f t="shared" si="19"/>
        <v>165657.43112600839</v>
      </c>
      <c r="O41">
        <f t="shared" si="19"/>
        <v>165657.43112604099</v>
      </c>
      <c r="P41">
        <f t="shared" si="19"/>
        <v>165657.4311260352</v>
      </c>
      <c r="Q41">
        <f t="shared" si="19"/>
        <v>165657.43112603627</v>
      </c>
      <c r="R41">
        <f t="shared" si="19"/>
        <v>165657.43112603619</v>
      </c>
      <c r="S41">
        <f t="shared" si="19"/>
        <v>165657.43112603619</v>
      </c>
      <c r="T41">
        <f t="shared" si="19"/>
        <v>165657.43112603619</v>
      </c>
      <c r="U41">
        <f t="shared" si="19"/>
        <v>165657.43112603619</v>
      </c>
    </row>
    <row r="42" spans="2:21">
      <c r="B42" s="7" t="s">
        <v>17</v>
      </c>
      <c r="C42">
        <f>C41+0.0571*COS((377336.3*C32+13.2)*C34)</f>
        <v>165664.82897155191</v>
      </c>
      <c r="D42">
        <f>D41+0.0571*COS((377336.3*D32+13.2)*D34)</f>
        <v>165656.13646542493</v>
      </c>
      <c r="E42">
        <f t="shared" ref="E42:U42" si="20">E41+0.0571*COS((377336.3*E32+13.2)*E34)</f>
        <v>165657.61554938121</v>
      </c>
      <c r="F42">
        <f t="shared" si="20"/>
        <v>165657.36184416513</v>
      </c>
      <c r="G42">
        <f t="shared" si="20"/>
        <v>165657.40532523126</v>
      </c>
      <c r="H42">
        <f t="shared" si="20"/>
        <v>165657.39787194983</v>
      </c>
      <c r="I42">
        <f t="shared" si="20"/>
        <v>165657.39914951223</v>
      </c>
      <c r="J42">
        <f t="shared" si="20"/>
        <v>165657.398930525</v>
      </c>
      <c r="K42">
        <f t="shared" si="20"/>
        <v>165657.39896806161</v>
      </c>
      <c r="L42">
        <f t="shared" si="20"/>
        <v>165657.39896162742</v>
      </c>
      <c r="M42">
        <f t="shared" si="20"/>
        <v>165657.3989627304</v>
      </c>
      <c r="N42">
        <f t="shared" si="20"/>
        <v>165657.39896254122</v>
      </c>
      <c r="O42">
        <f t="shared" si="20"/>
        <v>165657.39896257379</v>
      </c>
      <c r="P42">
        <f t="shared" si="20"/>
        <v>165657.398962568</v>
      </c>
      <c r="Q42">
        <f t="shared" si="20"/>
        <v>165657.39896256907</v>
      </c>
      <c r="R42">
        <f t="shared" si="20"/>
        <v>165657.39896256899</v>
      </c>
      <c r="S42">
        <f t="shared" si="20"/>
        <v>165657.39896256899</v>
      </c>
      <c r="T42">
        <f t="shared" si="20"/>
        <v>165657.39896256899</v>
      </c>
      <c r="U42">
        <f t="shared" si="20"/>
        <v>165657.39896256899</v>
      </c>
    </row>
    <row r="43" spans="2:21">
      <c r="B43" s="7" t="s">
        <v>18</v>
      </c>
      <c r="C43">
        <f>C42+0.0533*COS((1367733.1*C32+280.7)*C34)</f>
        <v>165664.85844375406</v>
      </c>
      <c r="D43">
        <f>D42+0.0533*COS((1367733.1*D32+280.7)*D34)</f>
        <v>165656.14764897616</v>
      </c>
      <c r="E43">
        <f t="shared" ref="E43:U43" si="21">E42+0.0533*COS((1367733.1*E32+280.7)*E34)</f>
        <v>165657.63002428506</v>
      </c>
      <c r="F43">
        <f t="shared" si="21"/>
        <v>165657.37575820743</v>
      </c>
      <c r="G43">
        <f t="shared" si="21"/>
        <v>165657.41933551294</v>
      </c>
      <c r="H43">
        <f t="shared" si="21"/>
        <v>165657.41186573807</v>
      </c>
      <c r="I43">
        <f t="shared" si="21"/>
        <v>165657.41314612771</v>
      </c>
      <c r="J43">
        <f t="shared" si="21"/>
        <v>165657.41292665587</v>
      </c>
      <c r="K43">
        <f t="shared" si="21"/>
        <v>165657.41296427554</v>
      </c>
      <c r="L43">
        <f t="shared" si="21"/>
        <v>165657.41295782712</v>
      </c>
      <c r="M43">
        <f t="shared" si="21"/>
        <v>165657.41295893255</v>
      </c>
      <c r="N43">
        <f t="shared" si="21"/>
        <v>165657.41295874293</v>
      </c>
      <c r="O43">
        <f t="shared" si="21"/>
        <v>165657.41295877559</v>
      </c>
      <c r="P43">
        <f t="shared" si="21"/>
        <v>165657.41295876977</v>
      </c>
      <c r="Q43">
        <f t="shared" si="21"/>
        <v>165657.41295877084</v>
      </c>
      <c r="R43">
        <f t="shared" si="21"/>
        <v>165657.41295877076</v>
      </c>
      <c r="S43">
        <f t="shared" si="21"/>
        <v>165657.41295877076</v>
      </c>
      <c r="T43">
        <f t="shared" si="21"/>
        <v>165657.41295877076</v>
      </c>
      <c r="U43">
        <f t="shared" si="21"/>
        <v>165657.41295877076</v>
      </c>
    </row>
    <row r="44" spans="2:21">
      <c r="B44" s="7" t="s">
        <v>19</v>
      </c>
      <c r="C44">
        <f>C43+0.0458*COS((854535.2*C32+148.2)*C34)</f>
        <v>165664.81875785557</v>
      </c>
      <c r="D44">
        <f>D43+0.0458*COS((854535.2*D32+148.2)*D34)</f>
        <v>165656.1143451833</v>
      </c>
      <c r="E44">
        <f t="shared" ref="E44:U44" si="22">E43+0.0458*COS((854535.2*E32+148.2)*E34)</f>
        <v>165657.59549713909</v>
      </c>
      <c r="F44">
        <f t="shared" si="22"/>
        <v>165657.34143711239</v>
      </c>
      <c r="G44">
        <f t="shared" si="22"/>
        <v>165657.3849789915</v>
      </c>
      <c r="H44">
        <f t="shared" si="22"/>
        <v>165657.37751528595</v>
      </c>
      <c r="I44">
        <f t="shared" si="22"/>
        <v>165657.37879463515</v>
      </c>
      <c r="J44">
        <f t="shared" si="22"/>
        <v>165657.37857534166</v>
      </c>
      <c r="K44">
        <f t="shared" si="22"/>
        <v>165657.37861293074</v>
      </c>
      <c r="L44">
        <f t="shared" si="22"/>
        <v>165657.37860648756</v>
      </c>
      <c r="M44">
        <f t="shared" si="22"/>
        <v>165657.37860759208</v>
      </c>
      <c r="N44">
        <f t="shared" si="22"/>
        <v>165657.37860740264</v>
      </c>
      <c r="O44">
        <f t="shared" si="22"/>
        <v>165657.37860743527</v>
      </c>
      <c r="P44">
        <f t="shared" si="22"/>
        <v>165657.37860742945</v>
      </c>
      <c r="Q44">
        <f t="shared" si="22"/>
        <v>165657.37860743052</v>
      </c>
      <c r="R44">
        <f t="shared" si="22"/>
        <v>165657.37860743044</v>
      </c>
      <c r="S44">
        <f t="shared" si="22"/>
        <v>165657.37860743044</v>
      </c>
      <c r="T44">
        <f t="shared" si="22"/>
        <v>165657.37860743044</v>
      </c>
      <c r="U44">
        <f t="shared" si="22"/>
        <v>165657.37860743044</v>
      </c>
    </row>
    <row r="45" spans="2:21">
      <c r="B45" s="7" t="s">
        <v>20</v>
      </c>
      <c r="C45">
        <f>C44+0.0409*COS((441199.8*C32+47.4)*C34)</f>
        <v>165664.78089731466</v>
      </c>
      <c r="D45">
        <f>D44+0.0409*COS((441199.8*D32+47.4)*D34)</f>
        <v>165656.07862519476</v>
      </c>
      <c r="E45">
        <f t="shared" ref="E45:U45" si="23">E44+0.0409*COS((441199.8*E32+47.4)*E34)</f>
        <v>165657.55937576029</v>
      </c>
      <c r="F45">
        <f t="shared" si="23"/>
        <v>165657.30538351843</v>
      </c>
      <c r="G45">
        <f t="shared" si="23"/>
        <v>165657.34891374887</v>
      </c>
      <c r="H45">
        <f t="shared" si="23"/>
        <v>165657.34145203914</v>
      </c>
      <c r="I45">
        <f t="shared" si="23"/>
        <v>165657.34273104623</v>
      </c>
      <c r="J45">
        <f t="shared" si="23"/>
        <v>165657.34251181138</v>
      </c>
      <c r="K45">
        <f t="shared" si="23"/>
        <v>165657.34254939039</v>
      </c>
      <c r="L45">
        <f t="shared" si="23"/>
        <v>165657.34254294896</v>
      </c>
      <c r="M45">
        <f t="shared" si="23"/>
        <v>165657.34254405319</v>
      </c>
      <c r="N45">
        <f t="shared" si="23"/>
        <v>165657.34254386378</v>
      </c>
      <c r="O45">
        <f t="shared" si="23"/>
        <v>165657.3425438964</v>
      </c>
      <c r="P45">
        <f t="shared" si="23"/>
        <v>165657.34254389058</v>
      </c>
      <c r="Q45">
        <f t="shared" si="23"/>
        <v>165657.34254389166</v>
      </c>
      <c r="R45">
        <f t="shared" si="23"/>
        <v>165657.34254389157</v>
      </c>
      <c r="S45">
        <f t="shared" si="23"/>
        <v>165657.34254389157</v>
      </c>
      <c r="T45">
        <f t="shared" si="23"/>
        <v>165657.34254389157</v>
      </c>
      <c r="U45">
        <f t="shared" si="23"/>
        <v>165657.34254389157</v>
      </c>
    </row>
    <row r="46" spans="2:21">
      <c r="B46" s="7" t="s">
        <v>21</v>
      </c>
      <c r="C46">
        <f>C45+0.0347*COS((445267.1*C32+27.9)*C34)</f>
        <v>165664.77698147279</v>
      </c>
      <c r="D46">
        <f>D45+0.0347*COS((445267.1*D32+27.9)*D34)</f>
        <v>165656.07893164607</v>
      </c>
      <c r="E46">
        <f t="shared" ref="E46:U46" si="24">E45+0.0347*COS((445267.1*E32+27.9)*E34)</f>
        <v>165657.55896336836</v>
      </c>
      <c r="F46">
        <f t="shared" si="24"/>
        <v>165657.30509444591</v>
      </c>
      <c r="G46">
        <f t="shared" si="24"/>
        <v>165657.3486035417</v>
      </c>
      <c r="H46">
        <f t="shared" si="24"/>
        <v>165657.34114545479</v>
      </c>
      <c r="I46">
        <f t="shared" si="24"/>
        <v>165657.34242384089</v>
      </c>
      <c r="J46">
        <f t="shared" si="24"/>
        <v>165657.34220471248</v>
      </c>
      <c r="K46">
        <f t="shared" si="24"/>
        <v>165657.34224227324</v>
      </c>
      <c r="L46">
        <f t="shared" si="24"/>
        <v>165657.34223583495</v>
      </c>
      <c r="M46">
        <f t="shared" si="24"/>
        <v>165657.34223693862</v>
      </c>
      <c r="N46">
        <f t="shared" si="24"/>
        <v>165657.3422367493</v>
      </c>
      <c r="O46">
        <f t="shared" si="24"/>
        <v>165657.34223678193</v>
      </c>
      <c r="P46">
        <f t="shared" si="24"/>
        <v>165657.34223677611</v>
      </c>
      <c r="Q46">
        <f t="shared" si="24"/>
        <v>165657.34223677719</v>
      </c>
      <c r="R46">
        <f t="shared" si="24"/>
        <v>165657.3422367771</v>
      </c>
      <c r="S46">
        <f t="shared" si="24"/>
        <v>165657.3422367771</v>
      </c>
      <c r="T46">
        <f t="shared" si="24"/>
        <v>165657.3422367771</v>
      </c>
      <c r="U46">
        <f t="shared" si="24"/>
        <v>165657.3422367771</v>
      </c>
    </row>
    <row r="47" spans="2:21">
      <c r="B47" s="7" t="s">
        <v>22</v>
      </c>
      <c r="C47">
        <f>C46+0.0304*COS((513197.9*C32+222.5)*C34)</f>
        <v>165664.76342402186</v>
      </c>
      <c r="D47">
        <f>D46+0.0304*COS((513197.9*D32+222.5)*D34)</f>
        <v>165656.06169688635</v>
      </c>
      <c r="E47">
        <f t="shared" ref="E47:U47" si="25">E46+0.0304*COS((513197.9*E32+222.5)*E34)</f>
        <v>165657.54233139893</v>
      </c>
      <c r="F47">
        <f t="shared" si="25"/>
        <v>165657.2883583795</v>
      </c>
      <c r="G47">
        <f t="shared" si="25"/>
        <v>165657.33188529543</v>
      </c>
      <c r="H47">
        <f t="shared" si="25"/>
        <v>165657.32442415328</v>
      </c>
      <c r="I47">
        <f t="shared" si="25"/>
        <v>165657.32570306305</v>
      </c>
      <c r="J47">
        <f t="shared" si="25"/>
        <v>165657.32548384488</v>
      </c>
      <c r="K47">
        <f t="shared" si="25"/>
        <v>165657.32552142104</v>
      </c>
      <c r="L47">
        <f t="shared" si="25"/>
        <v>165657.3255149801</v>
      </c>
      <c r="M47">
        <f t="shared" si="25"/>
        <v>165657.32551608424</v>
      </c>
      <c r="N47">
        <f t="shared" si="25"/>
        <v>165657.32551589483</v>
      </c>
      <c r="O47">
        <f t="shared" si="25"/>
        <v>165657.32551592748</v>
      </c>
      <c r="P47">
        <f t="shared" si="25"/>
        <v>165657.32551592164</v>
      </c>
      <c r="Q47">
        <f t="shared" si="25"/>
        <v>165657.32551592271</v>
      </c>
      <c r="R47">
        <f t="shared" si="25"/>
        <v>165657.32551592262</v>
      </c>
      <c r="S47">
        <f t="shared" si="25"/>
        <v>165657.32551592262</v>
      </c>
      <c r="T47">
        <f t="shared" si="25"/>
        <v>165657.32551592262</v>
      </c>
      <c r="U47">
        <f t="shared" si="25"/>
        <v>165657.32551592262</v>
      </c>
    </row>
    <row r="48" spans="2:21">
      <c r="B48" s="7" t="s">
        <v>23</v>
      </c>
      <c r="C48">
        <f>C47+0.0154*COS((75870*C32+41)*C34)</f>
        <v>165664.74921465528</v>
      </c>
      <c r="D48">
        <f>D47+0.0154*COS((75870*D32+41)*D34)</f>
        <v>165656.04736724694</v>
      </c>
      <c r="E48">
        <f t="shared" ref="E48:U48" si="26">E47+0.0154*COS((75870*E32+41)*E34)</f>
        <v>165657.5280217611</v>
      </c>
      <c r="F48">
        <f t="shared" si="26"/>
        <v>165657.27404529756</v>
      </c>
      <c r="G48">
        <f t="shared" si="26"/>
        <v>165657.31757280335</v>
      </c>
      <c r="H48">
        <f t="shared" si="26"/>
        <v>165657.3101115601</v>
      </c>
      <c r="I48">
        <f t="shared" si="26"/>
        <v>165657.31139048719</v>
      </c>
      <c r="J48">
        <f t="shared" si="26"/>
        <v>165657.31117126605</v>
      </c>
      <c r="K48">
        <f t="shared" si="26"/>
        <v>165657.31120884273</v>
      </c>
      <c r="L48">
        <f t="shared" si="26"/>
        <v>165657.3112024017</v>
      </c>
      <c r="M48">
        <f t="shared" si="26"/>
        <v>165657.31120350584</v>
      </c>
      <c r="N48">
        <f t="shared" si="26"/>
        <v>165657.31120331644</v>
      </c>
      <c r="O48">
        <f t="shared" si="26"/>
        <v>165657.31120334909</v>
      </c>
      <c r="P48">
        <f t="shared" si="26"/>
        <v>165657.31120334324</v>
      </c>
      <c r="Q48">
        <f t="shared" si="26"/>
        <v>165657.31120334432</v>
      </c>
      <c r="R48">
        <f t="shared" si="26"/>
        <v>165657.31120334423</v>
      </c>
      <c r="S48">
        <f t="shared" si="26"/>
        <v>165657.31120334423</v>
      </c>
      <c r="T48">
        <f t="shared" si="26"/>
        <v>165657.31120334423</v>
      </c>
      <c r="U48">
        <f t="shared" si="26"/>
        <v>165657.31120334423</v>
      </c>
    </row>
    <row r="49" spans="2:21">
      <c r="B49" s="7" t="s">
        <v>24</v>
      </c>
      <c r="C49">
        <f>C48+0.0125*COS((1443603*C32+52)*C34)</f>
        <v>165664.74231784837</v>
      </c>
      <c r="D49">
        <f>D48+0.0125*COS((1443603*D32+52)*D34)</f>
        <v>165656.03698787457</v>
      </c>
      <c r="E49">
        <f t="shared" ref="E49:U49" si="27">E48+0.0125*COS((1443603*E32+52)*E34)</f>
        <v>165657.5181332762</v>
      </c>
      <c r="F49">
        <f t="shared" si="27"/>
        <v>165657.26406936412</v>
      </c>
      <c r="G49">
        <f t="shared" si="27"/>
        <v>165657.30761176301</v>
      </c>
      <c r="H49">
        <f t="shared" si="27"/>
        <v>165657.3001479641</v>
      </c>
      <c r="I49">
        <f t="shared" si="27"/>
        <v>165657.30142732916</v>
      </c>
      <c r="J49">
        <f t="shared" si="27"/>
        <v>165657.30120803294</v>
      </c>
      <c r="K49">
        <f t="shared" si="27"/>
        <v>165657.30124562251</v>
      </c>
      <c r="L49">
        <f t="shared" si="27"/>
        <v>165657.30123917927</v>
      </c>
      <c r="M49">
        <f t="shared" si="27"/>
        <v>165657.30124028379</v>
      </c>
      <c r="N49">
        <f t="shared" si="27"/>
        <v>165657.30124009433</v>
      </c>
      <c r="O49">
        <f t="shared" si="27"/>
        <v>165657.30124012698</v>
      </c>
      <c r="P49">
        <f t="shared" si="27"/>
        <v>165657.30124012113</v>
      </c>
      <c r="Q49">
        <f t="shared" si="27"/>
        <v>165657.30124012221</v>
      </c>
      <c r="R49">
        <f t="shared" si="27"/>
        <v>165657.30124012212</v>
      </c>
      <c r="S49">
        <f t="shared" si="27"/>
        <v>165657.30124012212</v>
      </c>
      <c r="T49">
        <f t="shared" si="27"/>
        <v>165657.30124012212</v>
      </c>
      <c r="U49">
        <f t="shared" si="27"/>
        <v>165657.30124012212</v>
      </c>
    </row>
    <row r="50" spans="2:21">
      <c r="B50" s="7" t="s">
        <v>25</v>
      </c>
      <c r="C50">
        <f>C49+0.011*COS((489205*C32+142)*C34)</f>
        <v>165664.73169383104</v>
      </c>
      <c r="D50">
        <f>D49+0.011*COS((489205*D32+142)*D34)</f>
        <v>165656.02607822497</v>
      </c>
      <c r="E50">
        <f t="shared" ref="E50:U50" si="28">E49+0.011*COS((489205*E32+142)*E34)</f>
        <v>165657.50725847285</v>
      </c>
      <c r="F50">
        <f t="shared" si="28"/>
        <v>165657.25318818173</v>
      </c>
      <c r="G50">
        <f t="shared" si="28"/>
        <v>165657.29673166209</v>
      </c>
      <c r="H50">
        <f t="shared" si="28"/>
        <v>165657.28926767744</v>
      </c>
      <c r="I50">
        <f t="shared" si="28"/>
        <v>165657.29054707434</v>
      </c>
      <c r="J50">
        <f t="shared" si="28"/>
        <v>165657.29032777264</v>
      </c>
      <c r="K50">
        <f t="shared" si="28"/>
        <v>165657.29036536315</v>
      </c>
      <c r="L50">
        <f t="shared" si="28"/>
        <v>165657.29035891977</v>
      </c>
      <c r="M50">
        <f t="shared" si="28"/>
        <v>165657.29036002432</v>
      </c>
      <c r="N50">
        <f t="shared" si="28"/>
        <v>165657.29035983485</v>
      </c>
      <c r="O50">
        <f t="shared" si="28"/>
        <v>165657.2903598675</v>
      </c>
      <c r="P50">
        <f t="shared" si="28"/>
        <v>165657.29035986165</v>
      </c>
      <c r="Q50">
        <f t="shared" si="28"/>
        <v>165657.29035986273</v>
      </c>
      <c r="R50">
        <f t="shared" si="28"/>
        <v>165657.29035986264</v>
      </c>
      <c r="S50">
        <f t="shared" si="28"/>
        <v>165657.29035986264</v>
      </c>
      <c r="T50">
        <f t="shared" si="28"/>
        <v>165657.29035986264</v>
      </c>
      <c r="U50">
        <f t="shared" si="28"/>
        <v>165657.29035986264</v>
      </c>
    </row>
    <row r="51" spans="2:21">
      <c r="B51" s="7" t="s">
        <v>26</v>
      </c>
      <c r="C51">
        <f>C50+0.0107*COS((1303870*C32+246)*C34)</f>
        <v>165664.73258537936</v>
      </c>
      <c r="D51">
        <f>D50+0.0107*COS((1303870*D32+246)*D34)</f>
        <v>165656.02318708721</v>
      </c>
      <c r="E51">
        <f t="shared" ref="E51:U51" si="29">E50+0.0107*COS((1303870*E32+246)*E34)</f>
        <v>165657.50499722458</v>
      </c>
      <c r="F51">
        <f t="shared" si="29"/>
        <v>165657.25081821487</v>
      </c>
      <c r="G51">
        <f t="shared" si="29"/>
        <v>165657.29438030938</v>
      </c>
      <c r="H51">
        <f t="shared" si="29"/>
        <v>165657.28691313346</v>
      </c>
      <c r="I51">
        <f t="shared" si="29"/>
        <v>165657.28819307734</v>
      </c>
      <c r="J51">
        <f t="shared" si="29"/>
        <v>165657.2879736819</v>
      </c>
      <c r="K51">
        <f t="shared" si="29"/>
        <v>165657.28801128847</v>
      </c>
      <c r="L51">
        <f t="shared" si="29"/>
        <v>165657.28800484232</v>
      </c>
      <c r="M51">
        <f t="shared" si="29"/>
        <v>165657.28800594734</v>
      </c>
      <c r="N51">
        <f t="shared" si="29"/>
        <v>165657.28800575781</v>
      </c>
      <c r="O51">
        <f t="shared" si="29"/>
        <v>165657.28800579047</v>
      </c>
      <c r="P51">
        <f t="shared" si="29"/>
        <v>165657.28800578462</v>
      </c>
      <c r="Q51">
        <f t="shared" si="29"/>
        <v>165657.2880057857</v>
      </c>
      <c r="R51">
        <f t="shared" si="29"/>
        <v>165657.28800578561</v>
      </c>
      <c r="S51">
        <f t="shared" si="29"/>
        <v>165657.28800578561</v>
      </c>
      <c r="T51">
        <f t="shared" si="29"/>
        <v>165657.28800578561</v>
      </c>
      <c r="U51">
        <f t="shared" si="29"/>
        <v>165657.28800578561</v>
      </c>
    </row>
    <row r="52" spans="2:21">
      <c r="B52" s="7" t="s">
        <v>27</v>
      </c>
      <c r="C52">
        <f>C51+0.01*COS((1431597*C32+315)*C34)</f>
        <v>165664.74143400692</v>
      </c>
      <c r="D52">
        <f>D51+0.01*COS((1431597*D32+315)*D34)</f>
        <v>165656.02958484273</v>
      </c>
      <c r="E52">
        <f t="shared" ref="E52:U52" si="30">E51+0.01*COS((1431597*E32+315)*E34)</f>
        <v>165657.51189232364</v>
      </c>
      <c r="F52">
        <f t="shared" si="30"/>
        <v>165657.257630104</v>
      </c>
      <c r="G52">
        <f t="shared" si="30"/>
        <v>165657.30120652239</v>
      </c>
      <c r="H52">
        <f t="shared" si="30"/>
        <v>165657.29373689299</v>
      </c>
      <c r="I52">
        <f t="shared" si="30"/>
        <v>165657.29501725748</v>
      </c>
      <c r="J52">
        <f t="shared" si="30"/>
        <v>165657.29479778995</v>
      </c>
      <c r="K52">
        <f t="shared" si="30"/>
        <v>165657.29483540886</v>
      </c>
      <c r="L52">
        <f t="shared" si="30"/>
        <v>165657.29482896061</v>
      </c>
      <c r="M52">
        <f t="shared" si="30"/>
        <v>165657.29483006598</v>
      </c>
      <c r="N52">
        <f t="shared" si="30"/>
        <v>165657.29482987639</v>
      </c>
      <c r="O52">
        <f t="shared" si="30"/>
        <v>165657.29482990905</v>
      </c>
      <c r="P52">
        <f t="shared" si="30"/>
        <v>165657.2948299032</v>
      </c>
      <c r="Q52">
        <f t="shared" si="30"/>
        <v>165657.29482990428</v>
      </c>
      <c r="R52">
        <f t="shared" si="30"/>
        <v>165657.29482990419</v>
      </c>
      <c r="S52">
        <f t="shared" si="30"/>
        <v>165657.29482990419</v>
      </c>
      <c r="T52">
        <f t="shared" si="30"/>
        <v>165657.29482990419</v>
      </c>
      <c r="U52">
        <f t="shared" si="30"/>
        <v>165657.29482990419</v>
      </c>
    </row>
    <row r="53" spans="2:21">
      <c r="B53" s="7" t="s">
        <v>28</v>
      </c>
      <c r="C53">
        <f>C52+0.0085*COS((826671*C32+111)*C34)</f>
        <v>165664.73909603499</v>
      </c>
      <c r="D53">
        <f>D52+0.0085*COS((826671*D32+111)*D34)</f>
        <v>165656.02547246014</v>
      </c>
      <c r="E53">
        <f t="shared" ref="E53:U53" si="31">E52+0.0085*COS((826671*E32+111)*E34)</f>
        <v>165657.50806902512</v>
      </c>
      <c r="F53">
        <f t="shared" si="31"/>
        <v>165657.25375679691</v>
      </c>
      <c r="G53">
        <f t="shared" si="31"/>
        <v>165657.29734177378</v>
      </c>
      <c r="H53">
        <f t="shared" si="31"/>
        <v>165657.28987067699</v>
      </c>
      <c r="I53">
        <f t="shared" si="31"/>
        <v>165657.291151293</v>
      </c>
      <c r="J53">
        <f t="shared" si="31"/>
        <v>165657.29093178234</v>
      </c>
      <c r="K53">
        <f t="shared" si="31"/>
        <v>165657.29096940864</v>
      </c>
      <c r="L53">
        <f t="shared" si="31"/>
        <v>165657.29096295914</v>
      </c>
      <c r="M53">
        <f t="shared" si="31"/>
        <v>165657.29096406471</v>
      </c>
      <c r="N53">
        <f t="shared" si="31"/>
        <v>165657.2909638751</v>
      </c>
      <c r="O53">
        <f t="shared" si="31"/>
        <v>165657.29096390776</v>
      </c>
      <c r="P53">
        <f t="shared" si="31"/>
        <v>165657.29096390191</v>
      </c>
      <c r="Q53">
        <f t="shared" si="31"/>
        <v>165657.29096390298</v>
      </c>
      <c r="R53">
        <f t="shared" si="31"/>
        <v>165657.29096390289</v>
      </c>
      <c r="S53">
        <f t="shared" si="31"/>
        <v>165657.29096390289</v>
      </c>
      <c r="T53">
        <f t="shared" si="31"/>
        <v>165657.29096390289</v>
      </c>
      <c r="U53">
        <f t="shared" si="31"/>
        <v>165657.29096390289</v>
      </c>
    </row>
    <row r="54" spans="2:21">
      <c r="B54" s="7" t="s">
        <v>29</v>
      </c>
      <c r="C54">
        <f>C53+0.0079*COS((449334*C32+188)*C34)</f>
        <v>165664.73259714467</v>
      </c>
      <c r="D54">
        <f>D53+0.0079*COS((449334*D32+188)*D34)</f>
        <v>165656.01847146824</v>
      </c>
      <c r="E54">
        <f t="shared" ref="E54:U54" si="32">E53+0.0079*COS((449334*E32+188)*E34)</f>
        <v>165657.50114607325</v>
      </c>
      <c r="F54">
        <f t="shared" si="32"/>
        <v>165657.24682024066</v>
      </c>
      <c r="G54">
        <f t="shared" si="32"/>
        <v>165657.29040754269</v>
      </c>
      <c r="H54">
        <f t="shared" si="32"/>
        <v>165657.28293604715</v>
      </c>
      <c r="I54">
        <f t="shared" si="32"/>
        <v>165657.28421673152</v>
      </c>
      <c r="J54">
        <f t="shared" si="32"/>
        <v>165657.28399720913</v>
      </c>
      <c r="K54">
        <f t="shared" si="32"/>
        <v>165657.28403483744</v>
      </c>
      <c r="L54">
        <f t="shared" si="32"/>
        <v>165657.2840283876</v>
      </c>
      <c r="M54">
        <f t="shared" si="32"/>
        <v>165657.28402949322</v>
      </c>
      <c r="N54">
        <f t="shared" si="32"/>
        <v>165657.28402930361</v>
      </c>
      <c r="O54">
        <f t="shared" si="32"/>
        <v>165657.28402933627</v>
      </c>
      <c r="P54">
        <f t="shared" si="32"/>
        <v>165657.28402933042</v>
      </c>
      <c r="Q54">
        <f t="shared" si="32"/>
        <v>165657.28402933149</v>
      </c>
      <c r="R54">
        <f t="shared" si="32"/>
        <v>165657.28402933141</v>
      </c>
      <c r="S54">
        <f t="shared" si="32"/>
        <v>165657.28402933141</v>
      </c>
      <c r="T54">
        <f t="shared" si="32"/>
        <v>165657.28402933141</v>
      </c>
      <c r="U54">
        <f t="shared" si="32"/>
        <v>165657.28402933141</v>
      </c>
    </row>
    <row r="55" spans="2:21">
      <c r="B55" s="7" t="s">
        <v>30</v>
      </c>
      <c r="C55">
        <f>C54+0.0068*COS((926533*C32+323)*C34)</f>
        <v>165664.72873526928</v>
      </c>
      <c r="D55">
        <f>D54+0.0068*COS((926533*D32+323)*D34)</f>
        <v>165656.01332845035</v>
      </c>
      <c r="E55">
        <f t="shared" ref="E55:U55" si="33">E54+0.0068*COS((926533*E32+323)*E34)</f>
        <v>165657.49619953873</v>
      </c>
      <c r="F55">
        <f t="shared" si="33"/>
        <v>165657.24183933434</v>
      </c>
      <c r="G55">
        <f t="shared" si="33"/>
        <v>165657.28543250769</v>
      </c>
      <c r="H55">
        <f t="shared" si="33"/>
        <v>165657.27796000516</v>
      </c>
      <c r="I55">
        <f t="shared" si="33"/>
        <v>165657.27924086212</v>
      </c>
      <c r="J55">
        <f t="shared" si="33"/>
        <v>165657.27902131013</v>
      </c>
      <c r="K55">
        <f t="shared" si="33"/>
        <v>165657.2790589435</v>
      </c>
      <c r="L55">
        <f t="shared" si="33"/>
        <v>165657.27905249281</v>
      </c>
      <c r="M55">
        <f t="shared" si="33"/>
        <v>165657.27905359858</v>
      </c>
      <c r="N55">
        <f t="shared" si="33"/>
        <v>165657.27905340894</v>
      </c>
      <c r="O55">
        <f t="shared" si="33"/>
        <v>165657.2790534416</v>
      </c>
      <c r="P55">
        <f t="shared" si="33"/>
        <v>165657.27905343575</v>
      </c>
      <c r="Q55">
        <f t="shared" si="33"/>
        <v>165657.27905343683</v>
      </c>
      <c r="R55">
        <f t="shared" si="33"/>
        <v>165657.27905343674</v>
      </c>
      <c r="S55">
        <f t="shared" si="33"/>
        <v>165657.27905343674</v>
      </c>
      <c r="T55">
        <f t="shared" si="33"/>
        <v>165657.27905343674</v>
      </c>
      <c r="U55">
        <f t="shared" si="33"/>
        <v>165657.27905343674</v>
      </c>
    </row>
    <row r="56" spans="2:21">
      <c r="B56" s="7" t="s">
        <v>31</v>
      </c>
      <c r="C56">
        <f>C55+0.0052*COS((31932*C32+107)*C34)</f>
        <v>165664.73001084238</v>
      </c>
      <c r="D56">
        <f>D55+0.0052*COS((31932*D32+107)*D34)</f>
        <v>165656.01455989835</v>
      </c>
      <c r="E56">
        <f t="shared" ref="E56:U56" si="34">E55+0.0052*COS((31932*E32+107)*E34)</f>
        <v>165657.49743849103</v>
      </c>
      <c r="F56">
        <f t="shared" si="34"/>
        <v>165657.24307699941</v>
      </c>
      <c r="G56">
        <f t="shared" si="34"/>
        <v>165657.28667039337</v>
      </c>
      <c r="H56">
        <f t="shared" si="34"/>
        <v>165657.279197853</v>
      </c>
      <c r="I56">
        <f t="shared" si="34"/>
        <v>165657.28047871645</v>
      </c>
      <c r="J56">
        <f t="shared" si="34"/>
        <v>165657.28025916335</v>
      </c>
      <c r="K56">
        <f t="shared" si="34"/>
        <v>165657.28029679693</v>
      </c>
      <c r="L56">
        <f t="shared" si="34"/>
        <v>165657.28029034619</v>
      </c>
      <c r="M56">
        <f t="shared" si="34"/>
        <v>165657.28029145199</v>
      </c>
      <c r="N56">
        <f t="shared" si="34"/>
        <v>165657.28029126234</v>
      </c>
      <c r="O56">
        <f t="shared" si="34"/>
        <v>165657.280291295</v>
      </c>
      <c r="P56">
        <f t="shared" si="34"/>
        <v>165657.28029128915</v>
      </c>
      <c r="Q56">
        <f t="shared" si="34"/>
        <v>165657.28029129023</v>
      </c>
      <c r="R56">
        <f t="shared" si="34"/>
        <v>165657.28029129014</v>
      </c>
      <c r="S56">
        <f t="shared" si="34"/>
        <v>165657.28029129014</v>
      </c>
      <c r="T56">
        <f t="shared" si="34"/>
        <v>165657.28029129014</v>
      </c>
      <c r="U56">
        <f t="shared" si="34"/>
        <v>165657.28029129014</v>
      </c>
    </row>
    <row r="57" spans="2:21">
      <c r="B57" s="7" t="s">
        <v>32</v>
      </c>
      <c r="C57">
        <f>C56+0.005*COS((481266*C32+205)*C34)</f>
        <v>165664.73330104962</v>
      </c>
      <c r="D57">
        <f>D56+0.005*COS((481266*D32+205)*D34)</f>
        <v>165656.01831627634</v>
      </c>
      <c r="E57">
        <f t="shared" ref="E57:U57" si="35">E56+0.005*COS((481266*E32+205)*E34)</f>
        <v>165657.50112004386</v>
      </c>
      <c r="F57">
        <f t="shared" si="35"/>
        <v>165657.24677152131</v>
      </c>
      <c r="G57">
        <f t="shared" si="35"/>
        <v>165657.29036269651</v>
      </c>
      <c r="H57">
        <f t="shared" si="35"/>
        <v>165657.28289053659</v>
      </c>
      <c r="I57">
        <f t="shared" si="35"/>
        <v>165657.28417133485</v>
      </c>
      <c r="J57">
        <f t="shared" si="35"/>
        <v>165657.28395179292</v>
      </c>
      <c r="K57">
        <f t="shared" si="35"/>
        <v>165657.28398942458</v>
      </c>
      <c r="L57">
        <f t="shared" si="35"/>
        <v>165657.28398297416</v>
      </c>
      <c r="M57">
        <f t="shared" si="35"/>
        <v>165657.2839840799</v>
      </c>
      <c r="N57">
        <f t="shared" si="35"/>
        <v>165657.28398389029</v>
      </c>
      <c r="O57">
        <f t="shared" si="35"/>
        <v>165657.28398392294</v>
      </c>
      <c r="P57">
        <f t="shared" si="35"/>
        <v>165657.28398391709</v>
      </c>
      <c r="Q57">
        <f t="shared" si="35"/>
        <v>165657.28398391817</v>
      </c>
      <c r="R57">
        <f t="shared" si="35"/>
        <v>165657.28398391808</v>
      </c>
      <c r="S57">
        <f t="shared" si="35"/>
        <v>165657.28398391808</v>
      </c>
      <c r="T57">
        <f t="shared" si="35"/>
        <v>165657.28398391808</v>
      </c>
      <c r="U57">
        <f t="shared" si="35"/>
        <v>165657.28398391808</v>
      </c>
    </row>
    <row r="58" spans="2:21">
      <c r="B58" s="7" t="s">
        <v>33</v>
      </c>
      <c r="C58">
        <f>C57+0.004*COS((1331734*C32+283)*C34)</f>
        <v>165664.72935554999</v>
      </c>
      <c r="D58">
        <f>D57+0.004*COS((1331734*D32+283)*D34)</f>
        <v>165656.014864873</v>
      </c>
      <c r="E58">
        <f t="shared" ref="E58:U58" si="36">E57+0.004*COS((1331734*E32+283)*E34)</f>
        <v>165657.4975500711</v>
      </c>
      <c r="F58">
        <f t="shared" si="36"/>
        <v>165657.24322092847</v>
      </c>
      <c r="G58">
        <f t="shared" si="36"/>
        <v>165657.28680875382</v>
      </c>
      <c r="H58">
        <f t="shared" si="36"/>
        <v>165657.27933716727</v>
      </c>
      <c r="I58">
        <f t="shared" si="36"/>
        <v>165657.28061786722</v>
      </c>
      <c r="J58">
        <f t="shared" si="36"/>
        <v>165657.28039834215</v>
      </c>
      <c r="K58">
        <f t="shared" si="36"/>
        <v>165657.28043597093</v>
      </c>
      <c r="L58">
        <f t="shared" si="36"/>
        <v>165657.28042952099</v>
      </c>
      <c r="M58">
        <f t="shared" si="36"/>
        <v>165657.28043062665</v>
      </c>
      <c r="N58">
        <f t="shared" si="36"/>
        <v>165657.28043043704</v>
      </c>
      <c r="O58">
        <f t="shared" si="36"/>
        <v>165657.28043046969</v>
      </c>
      <c r="P58">
        <f t="shared" si="36"/>
        <v>165657.28043046384</v>
      </c>
      <c r="Q58">
        <f t="shared" si="36"/>
        <v>165657.28043046492</v>
      </c>
      <c r="R58">
        <f t="shared" si="36"/>
        <v>165657.28043046483</v>
      </c>
      <c r="S58">
        <f t="shared" si="36"/>
        <v>165657.28043046483</v>
      </c>
      <c r="T58">
        <f t="shared" si="36"/>
        <v>165657.28043046483</v>
      </c>
      <c r="U58">
        <f t="shared" si="36"/>
        <v>165657.28043046483</v>
      </c>
    </row>
    <row r="59" spans="2:21">
      <c r="B59" s="7" t="s">
        <v>34</v>
      </c>
      <c r="C59">
        <f>C58+0.004*COS((1844932*C32+56)*C34)</f>
        <v>165664.73261525584</v>
      </c>
      <c r="D59">
        <f>D58+0.004*COS((1844932*D32+56)*D34)</f>
        <v>165656.01659547907</v>
      </c>
      <c r="E59">
        <f t="shared" ref="E59:U59" si="37">E58+0.004*COS((1844932*E32+56)*E34)</f>
        <v>165657.49958347357</v>
      </c>
      <c r="F59">
        <f t="shared" si="37"/>
        <v>165657.24520338723</v>
      </c>
      <c r="G59">
        <f t="shared" si="37"/>
        <v>165657.28879997408</v>
      </c>
      <c r="H59">
        <f t="shared" si="37"/>
        <v>165657.28132688656</v>
      </c>
      <c r="I59">
        <f t="shared" si="37"/>
        <v>165657.28260784381</v>
      </c>
      <c r="J59">
        <f t="shared" si="37"/>
        <v>165657.28238827465</v>
      </c>
      <c r="K59">
        <f t="shared" si="37"/>
        <v>165657.28242591096</v>
      </c>
      <c r="L59">
        <f t="shared" si="37"/>
        <v>165657.28241945975</v>
      </c>
      <c r="M59">
        <f t="shared" si="37"/>
        <v>165657.28242056564</v>
      </c>
      <c r="N59">
        <f t="shared" si="37"/>
        <v>165657.28242037597</v>
      </c>
      <c r="O59">
        <f t="shared" si="37"/>
        <v>165657.28242040865</v>
      </c>
      <c r="P59">
        <f t="shared" si="37"/>
        <v>165657.28242040277</v>
      </c>
      <c r="Q59">
        <f t="shared" si="37"/>
        <v>165657.28242040385</v>
      </c>
      <c r="R59">
        <f t="shared" si="37"/>
        <v>165657.28242040376</v>
      </c>
      <c r="S59">
        <f t="shared" si="37"/>
        <v>165657.28242040376</v>
      </c>
      <c r="T59">
        <f t="shared" si="37"/>
        <v>165657.28242040376</v>
      </c>
      <c r="U59">
        <f t="shared" si="37"/>
        <v>165657.28242040376</v>
      </c>
    </row>
    <row r="60" spans="2:21">
      <c r="B60" s="7" t="s">
        <v>35</v>
      </c>
      <c r="C60">
        <f>C59+0.004*COS((133*C32+29)*C34)</f>
        <v>165664.73366932417</v>
      </c>
      <c r="D60">
        <f>D59+0.004*COS((133*D32+29)*D34)</f>
        <v>165656.01764968791</v>
      </c>
      <c r="E60">
        <f t="shared" ref="E60:U60" si="38">E59+0.004*COS((133*E32+29)*E34)</f>
        <v>165657.50063765855</v>
      </c>
      <c r="F60">
        <f t="shared" si="38"/>
        <v>165657.24625757631</v>
      </c>
      <c r="G60">
        <f t="shared" si="38"/>
        <v>165657.28985416246</v>
      </c>
      <c r="H60">
        <f t="shared" si="38"/>
        <v>165657.28238107506</v>
      </c>
      <c r="I60">
        <f t="shared" si="38"/>
        <v>165657.28366203228</v>
      </c>
      <c r="J60">
        <f t="shared" si="38"/>
        <v>165657.28344246311</v>
      </c>
      <c r="K60">
        <f t="shared" si="38"/>
        <v>165657.28348009943</v>
      </c>
      <c r="L60">
        <f t="shared" si="38"/>
        <v>165657.28347364822</v>
      </c>
      <c r="M60">
        <f t="shared" si="38"/>
        <v>165657.28347475411</v>
      </c>
      <c r="N60">
        <f t="shared" si="38"/>
        <v>165657.28347456444</v>
      </c>
      <c r="O60">
        <f t="shared" si="38"/>
        <v>165657.28347459712</v>
      </c>
      <c r="P60">
        <f t="shared" si="38"/>
        <v>165657.28347459124</v>
      </c>
      <c r="Q60">
        <f t="shared" si="38"/>
        <v>165657.28347459232</v>
      </c>
      <c r="R60">
        <f t="shared" si="38"/>
        <v>165657.28347459223</v>
      </c>
      <c r="S60">
        <f t="shared" si="38"/>
        <v>165657.28347459223</v>
      </c>
      <c r="T60">
        <f t="shared" si="38"/>
        <v>165657.28347459223</v>
      </c>
      <c r="U60">
        <f t="shared" si="38"/>
        <v>165657.28347459223</v>
      </c>
    </row>
    <row r="61" spans="2:21">
      <c r="B61" s="7" t="s">
        <v>36</v>
      </c>
      <c r="C61">
        <f>C60+0.0038*COS((1781068*C32+21)*C34)</f>
        <v>165664.73528612519</v>
      </c>
      <c r="D61">
        <f>D60+0.0038*COS((1781068*D32+21)*D34)</f>
        <v>165656.01746660611</v>
      </c>
      <c r="E61">
        <f t="shared" ref="E61:U61" si="39">E60+0.0038*COS((1781068*E32+21)*E34)</f>
        <v>165657.50076936773</v>
      </c>
      <c r="F61">
        <f t="shared" si="39"/>
        <v>165657.24633528481</v>
      </c>
      <c r="G61">
        <f t="shared" si="39"/>
        <v>165657.28994112695</v>
      </c>
      <c r="H61">
        <f t="shared" si="39"/>
        <v>165657.28246645298</v>
      </c>
      <c r="I61">
        <f t="shared" si="39"/>
        <v>165657.28374768214</v>
      </c>
      <c r="J61">
        <f t="shared" si="39"/>
        <v>165657.28352806636</v>
      </c>
      <c r="K61">
        <f t="shared" si="39"/>
        <v>165657.28356571068</v>
      </c>
      <c r="L61">
        <f t="shared" si="39"/>
        <v>165657.2835592581</v>
      </c>
      <c r="M61">
        <f t="shared" si="39"/>
        <v>165657.28356036422</v>
      </c>
      <c r="N61">
        <f t="shared" si="39"/>
        <v>165657.28356017449</v>
      </c>
      <c r="O61">
        <f t="shared" si="39"/>
        <v>165657.2835602072</v>
      </c>
      <c r="P61">
        <f t="shared" si="39"/>
        <v>165657.28356020132</v>
      </c>
      <c r="Q61">
        <f t="shared" si="39"/>
        <v>165657.2835602024</v>
      </c>
      <c r="R61">
        <f t="shared" si="39"/>
        <v>165657.28356020231</v>
      </c>
      <c r="S61">
        <f t="shared" si="39"/>
        <v>165657.28356020231</v>
      </c>
      <c r="T61">
        <f t="shared" si="39"/>
        <v>165657.28356020231</v>
      </c>
      <c r="U61">
        <f t="shared" si="39"/>
        <v>165657.28356020231</v>
      </c>
    </row>
    <row r="62" spans="2:21">
      <c r="B62" s="7" t="s">
        <v>37</v>
      </c>
      <c r="C62">
        <f>C61+0.0037*COS((541062*C32+259)*C34)</f>
        <v>165664.73250216726</v>
      </c>
      <c r="D62">
        <f>D61+0.0037*COS((541062*D32+259)*D34)</f>
        <v>165656.01507288773</v>
      </c>
      <c r="E62">
        <f t="shared" ref="E62:U62" si="40">E61+0.0037*COS((541062*E32+259)*E34)</f>
        <v>165657.49830539228</v>
      </c>
      <c r="F62">
        <f t="shared" si="40"/>
        <v>165657.24388325278</v>
      </c>
      <c r="G62">
        <f t="shared" si="40"/>
        <v>165657.28748704481</v>
      </c>
      <c r="H62">
        <f t="shared" si="40"/>
        <v>165657.28001272219</v>
      </c>
      <c r="I62">
        <f t="shared" si="40"/>
        <v>165657.28129389111</v>
      </c>
      <c r="J62">
        <f t="shared" si="40"/>
        <v>165657.28107428565</v>
      </c>
      <c r="K62">
        <f t="shared" si="40"/>
        <v>165657.2811119282</v>
      </c>
      <c r="L62">
        <f t="shared" si="40"/>
        <v>165657.28110547594</v>
      </c>
      <c r="M62">
        <f t="shared" si="40"/>
        <v>165657.281106582</v>
      </c>
      <c r="N62">
        <f t="shared" si="40"/>
        <v>165657.28110639227</v>
      </c>
      <c r="O62">
        <f t="shared" si="40"/>
        <v>165657.28110642498</v>
      </c>
      <c r="P62">
        <f t="shared" si="40"/>
        <v>165657.2811064191</v>
      </c>
      <c r="Q62">
        <f t="shared" si="40"/>
        <v>165657.28110642018</v>
      </c>
      <c r="R62">
        <f t="shared" si="40"/>
        <v>165657.28110642009</v>
      </c>
      <c r="S62">
        <f t="shared" si="40"/>
        <v>165657.28110642009</v>
      </c>
      <c r="T62">
        <f t="shared" si="40"/>
        <v>165657.28110642009</v>
      </c>
      <c r="U62">
        <f t="shared" si="40"/>
        <v>165657.28110642009</v>
      </c>
    </row>
    <row r="63" spans="2:21">
      <c r="B63" s="7" t="s">
        <v>38</v>
      </c>
      <c r="C63">
        <f>C62+0.0028*COS((1934*C32+145)*C34)</f>
        <v>165664.73250962919</v>
      </c>
      <c r="D63">
        <f>D62+0.0028*COS((1934*D32+145)*D34)</f>
        <v>165656.01508183242</v>
      </c>
      <c r="E63">
        <f t="shared" ref="E63:U63" si="41">E62+0.0028*COS((1934*E32+145)*E34)</f>
        <v>165657.49831408501</v>
      </c>
      <c r="F63">
        <f t="shared" si="41"/>
        <v>165657.24389198874</v>
      </c>
      <c r="G63">
        <f t="shared" si="41"/>
        <v>165657.28749577337</v>
      </c>
      <c r="H63">
        <f t="shared" si="41"/>
        <v>165657.280021452</v>
      </c>
      <c r="I63">
        <f t="shared" si="41"/>
        <v>165657.28130262071</v>
      </c>
      <c r="J63">
        <f t="shared" si="41"/>
        <v>165657.28108301529</v>
      </c>
      <c r="K63">
        <f t="shared" si="41"/>
        <v>165657.28112065783</v>
      </c>
      <c r="L63">
        <f t="shared" si="41"/>
        <v>165657.28111420557</v>
      </c>
      <c r="M63">
        <f t="shared" si="41"/>
        <v>165657.28111531163</v>
      </c>
      <c r="N63">
        <f t="shared" si="41"/>
        <v>165657.28111512191</v>
      </c>
      <c r="O63">
        <f t="shared" si="41"/>
        <v>165657.28111515462</v>
      </c>
      <c r="P63">
        <f t="shared" si="41"/>
        <v>165657.28111514874</v>
      </c>
      <c r="Q63">
        <f t="shared" si="41"/>
        <v>165657.28111514982</v>
      </c>
      <c r="R63">
        <f t="shared" si="41"/>
        <v>165657.28111514973</v>
      </c>
      <c r="S63">
        <f t="shared" si="41"/>
        <v>165657.28111514973</v>
      </c>
      <c r="T63">
        <f t="shared" si="41"/>
        <v>165657.28111514973</v>
      </c>
      <c r="U63">
        <f t="shared" si="41"/>
        <v>165657.28111514973</v>
      </c>
    </row>
    <row r="64" spans="2:21">
      <c r="B64" s="7" t="s">
        <v>39</v>
      </c>
      <c r="C64">
        <f>C63+0.0027*COS((918399*C32+182)*C34)</f>
        <v>165664.72981098288</v>
      </c>
      <c r="D64">
        <f>D63+0.0027*COS((918399*D32+182)*D34)</f>
        <v>165656.01248933768</v>
      </c>
      <c r="E64">
        <f t="shared" ref="E64:U64" si="42">E63+0.0027*COS((918399*E32+182)*E34)</f>
        <v>165657.49569173573</v>
      </c>
      <c r="F64">
        <f t="shared" si="42"/>
        <v>165657.24127442247</v>
      </c>
      <c r="G64">
        <f t="shared" si="42"/>
        <v>165657.28487737742</v>
      </c>
      <c r="H64">
        <f t="shared" si="42"/>
        <v>165657.27740319798</v>
      </c>
      <c r="I64">
        <f t="shared" si="42"/>
        <v>165657.27868434234</v>
      </c>
      <c r="J64">
        <f t="shared" si="42"/>
        <v>165657.2784647411</v>
      </c>
      <c r="K64">
        <f t="shared" si="42"/>
        <v>165657.27850238292</v>
      </c>
      <c r="L64">
        <f t="shared" si="42"/>
        <v>165657.27849593078</v>
      </c>
      <c r="M64">
        <f t="shared" si="42"/>
        <v>165657.27849703684</v>
      </c>
      <c r="N64">
        <f t="shared" si="42"/>
        <v>165657.27849684711</v>
      </c>
      <c r="O64">
        <f t="shared" si="42"/>
        <v>165657.27849687982</v>
      </c>
      <c r="P64">
        <f t="shared" si="42"/>
        <v>165657.27849687394</v>
      </c>
      <c r="Q64">
        <f t="shared" si="42"/>
        <v>165657.27849687502</v>
      </c>
      <c r="R64">
        <f t="shared" si="42"/>
        <v>165657.27849687493</v>
      </c>
      <c r="S64">
        <f t="shared" si="42"/>
        <v>165657.27849687493</v>
      </c>
      <c r="T64">
        <f t="shared" si="42"/>
        <v>165657.27849687493</v>
      </c>
      <c r="U64">
        <f t="shared" si="42"/>
        <v>165657.27849687493</v>
      </c>
    </row>
    <row r="65" spans="2:21">
      <c r="B65" s="7" t="s">
        <v>40</v>
      </c>
      <c r="C65">
        <f>C64+0.0026*COS((1379739*C32+17)*C34)</f>
        <v>165664.72749671486</v>
      </c>
      <c r="D65">
        <f>D64+0.0026*COS((1379739*D32+17)*D34)</f>
        <v>165656.009901168</v>
      </c>
      <c r="E65">
        <f t="shared" ref="E65:U65" si="43">E64+0.0026*COS((1379739*E32+17)*E34)</f>
        <v>165657.4931247895</v>
      </c>
      <c r="F65">
        <f t="shared" si="43"/>
        <v>165657.23870308077</v>
      </c>
      <c r="G65">
        <f t="shared" si="43"/>
        <v>165657.28230676687</v>
      </c>
      <c r="H65">
        <f t="shared" si="43"/>
        <v>165657.27483246147</v>
      </c>
      <c r="I65">
        <f t="shared" si="43"/>
        <v>165657.27611362739</v>
      </c>
      <c r="J65">
        <f t="shared" si="43"/>
        <v>165657.27589402246</v>
      </c>
      <c r="K65">
        <f t="shared" si="43"/>
        <v>165657.27593166492</v>
      </c>
      <c r="L65">
        <f t="shared" si="43"/>
        <v>165657.27592521266</v>
      </c>
      <c r="M65">
        <f t="shared" si="43"/>
        <v>165657.27592631872</v>
      </c>
      <c r="N65">
        <f t="shared" si="43"/>
        <v>165657.27592612899</v>
      </c>
      <c r="O65">
        <f t="shared" si="43"/>
        <v>165657.2759261617</v>
      </c>
      <c r="P65">
        <f t="shared" si="43"/>
        <v>165657.27592615582</v>
      </c>
      <c r="Q65">
        <f t="shared" si="43"/>
        <v>165657.2759261569</v>
      </c>
      <c r="R65">
        <f t="shared" si="43"/>
        <v>165657.27592615681</v>
      </c>
      <c r="S65">
        <f t="shared" si="43"/>
        <v>165657.27592615681</v>
      </c>
      <c r="T65">
        <f t="shared" si="43"/>
        <v>165657.27592615681</v>
      </c>
      <c r="U65">
        <f t="shared" si="43"/>
        <v>165657.27592615681</v>
      </c>
    </row>
    <row r="66" spans="2:21">
      <c r="B66" s="7" t="s">
        <v>41</v>
      </c>
      <c r="C66">
        <f>C65+0.0024*COS((99863*C32+122)*C34)</f>
        <v>165664.72674327553</v>
      </c>
      <c r="D66">
        <f>D65+0.0024*COS((99863*D32+122)*D34)</f>
        <v>165656.00908571013</v>
      </c>
      <c r="E66">
        <f t="shared" ref="E66:U66" si="44">E65+0.0024*COS((99863*E32+122)*E34)</f>
        <v>165657.49231982787</v>
      </c>
      <c r="F66">
        <f t="shared" si="44"/>
        <v>165657.23789631718</v>
      </c>
      <c r="G66">
        <f t="shared" si="44"/>
        <v>165657.28150031206</v>
      </c>
      <c r="H66">
        <f t="shared" si="44"/>
        <v>165657.27402595372</v>
      </c>
      <c r="I66">
        <f t="shared" si="44"/>
        <v>165657.27530712873</v>
      </c>
      <c r="J66">
        <f t="shared" si="44"/>
        <v>165657.27508752223</v>
      </c>
      <c r="K66">
        <f t="shared" si="44"/>
        <v>165657.27512516498</v>
      </c>
      <c r="L66">
        <f t="shared" si="44"/>
        <v>165657.27511871266</v>
      </c>
      <c r="M66">
        <f t="shared" si="44"/>
        <v>165657.27511981872</v>
      </c>
      <c r="N66">
        <f t="shared" si="44"/>
        <v>165657.27511962899</v>
      </c>
      <c r="O66">
        <f t="shared" si="44"/>
        <v>165657.2751196617</v>
      </c>
      <c r="P66">
        <f t="shared" si="44"/>
        <v>165657.27511965582</v>
      </c>
      <c r="Q66">
        <f t="shared" si="44"/>
        <v>165657.2751196569</v>
      </c>
      <c r="R66">
        <f t="shared" si="44"/>
        <v>165657.27511965681</v>
      </c>
      <c r="S66">
        <f t="shared" si="44"/>
        <v>165657.27511965681</v>
      </c>
      <c r="T66">
        <f t="shared" si="44"/>
        <v>165657.27511965681</v>
      </c>
      <c r="U66">
        <f t="shared" si="44"/>
        <v>165657.27511965681</v>
      </c>
    </row>
    <row r="67" spans="2:21">
      <c r="B67" s="7" t="s">
        <v>42</v>
      </c>
      <c r="C67">
        <f>C66+0.0023*COS((922466*C32+163)*C34)</f>
        <v>165664.72568873665</v>
      </c>
      <c r="D67">
        <f>D66+0.0023*COS((922466*D32+163)*D34)</f>
        <v>165656.00857544498</v>
      </c>
      <c r="E67">
        <f t="shared" ref="E67:U67" si="45">E66+0.0023*COS((922466*E32+163)*E34)</f>
        <v>165657.49171380993</v>
      </c>
      <c r="F67">
        <f t="shared" si="45"/>
        <v>165657.23730665195</v>
      </c>
      <c r="G67">
        <f t="shared" si="45"/>
        <v>165657.28090784204</v>
      </c>
      <c r="H67">
        <f t="shared" si="45"/>
        <v>165657.27343396441</v>
      </c>
      <c r="I67">
        <f t="shared" si="45"/>
        <v>165657.27471505702</v>
      </c>
      <c r="J67">
        <f t="shared" si="45"/>
        <v>165657.27449546463</v>
      </c>
      <c r="K67">
        <f t="shared" si="45"/>
        <v>165657.27453310497</v>
      </c>
      <c r="L67">
        <f t="shared" si="45"/>
        <v>165657.27452665305</v>
      </c>
      <c r="M67">
        <f t="shared" si="45"/>
        <v>165657.27452775906</v>
      </c>
      <c r="N67">
        <f t="shared" si="45"/>
        <v>165657.27452756933</v>
      </c>
      <c r="O67">
        <f t="shared" si="45"/>
        <v>165657.27452760204</v>
      </c>
      <c r="P67">
        <f t="shared" si="45"/>
        <v>165657.27452759616</v>
      </c>
      <c r="Q67">
        <f t="shared" si="45"/>
        <v>165657.27452759724</v>
      </c>
      <c r="R67">
        <f t="shared" si="45"/>
        <v>165657.27452759715</v>
      </c>
      <c r="S67">
        <f t="shared" si="45"/>
        <v>165657.27452759715</v>
      </c>
      <c r="T67">
        <f t="shared" si="45"/>
        <v>165657.27452759715</v>
      </c>
      <c r="U67">
        <f t="shared" si="45"/>
        <v>165657.27452759715</v>
      </c>
    </row>
    <row r="68" spans="2:21">
      <c r="B68" s="7" t="s">
        <v>43</v>
      </c>
      <c r="C68">
        <f>C67+0.0022*COS((818536*C32+151)*C34)</f>
        <v>165664.72778712152</v>
      </c>
      <c r="D68">
        <f>D67+0.0022*COS((818536*D32+151)*D34)</f>
        <v>165656.01076823342</v>
      </c>
      <c r="E68">
        <f t="shared" ref="E68:U68" si="46">E67+0.0022*COS((818536*E32+151)*E34)</f>
        <v>165657.49389823189</v>
      </c>
      <c r="F68">
        <f t="shared" si="46"/>
        <v>165657.23949273475</v>
      </c>
      <c r="G68">
        <f t="shared" si="46"/>
        <v>165657.28309364684</v>
      </c>
      <c r="H68">
        <f t="shared" si="46"/>
        <v>165657.27561981705</v>
      </c>
      <c r="I68">
        <f t="shared" si="46"/>
        <v>165657.27690090146</v>
      </c>
      <c r="J68">
        <f t="shared" si="46"/>
        <v>165657.27668131047</v>
      </c>
      <c r="K68">
        <f t="shared" si="46"/>
        <v>165657.27671895057</v>
      </c>
      <c r="L68">
        <f t="shared" si="46"/>
        <v>165657.27671249869</v>
      </c>
      <c r="M68">
        <f t="shared" si="46"/>
        <v>165657.27671360469</v>
      </c>
      <c r="N68">
        <f t="shared" si="46"/>
        <v>165657.27671341496</v>
      </c>
      <c r="O68">
        <f t="shared" si="46"/>
        <v>165657.27671344767</v>
      </c>
      <c r="P68">
        <f t="shared" si="46"/>
        <v>165657.2767134418</v>
      </c>
      <c r="Q68">
        <f t="shared" si="46"/>
        <v>165657.27671344287</v>
      </c>
      <c r="R68">
        <f t="shared" si="46"/>
        <v>165657.27671344278</v>
      </c>
      <c r="S68">
        <f t="shared" si="46"/>
        <v>165657.27671344278</v>
      </c>
      <c r="T68">
        <f t="shared" si="46"/>
        <v>165657.27671344278</v>
      </c>
      <c r="U68">
        <f t="shared" si="46"/>
        <v>165657.27671344278</v>
      </c>
    </row>
    <row r="69" spans="2:21">
      <c r="B69" s="7" t="s">
        <v>44</v>
      </c>
      <c r="C69">
        <f>C68+0.0021*COS((990397*C32+357)*C34)</f>
        <v>165664.72756010125</v>
      </c>
      <c r="D69">
        <f>D68+0.0021*COS((990397*D32+357)*D34)</f>
        <v>165656.00999027098</v>
      </c>
      <c r="E69">
        <f t="shared" ref="E69:U69" si="47">E68+0.0021*COS((990397*E32+357)*E34)</f>
        <v>165657.49321094403</v>
      </c>
      <c r="F69">
        <f t="shared" si="47"/>
        <v>165657.23878978187</v>
      </c>
      <c r="G69">
        <f t="shared" si="47"/>
        <v>165657.2823933755</v>
      </c>
      <c r="H69">
        <f t="shared" si="47"/>
        <v>165657.27491908596</v>
      </c>
      <c r="I69">
        <f t="shared" si="47"/>
        <v>165657.27620024918</v>
      </c>
      <c r="J69">
        <f t="shared" si="47"/>
        <v>165657.27598064468</v>
      </c>
      <c r="K69">
        <f t="shared" si="47"/>
        <v>165657.27601828711</v>
      </c>
      <c r="L69">
        <f t="shared" si="47"/>
        <v>165657.27601183482</v>
      </c>
      <c r="M69">
        <f t="shared" si="47"/>
        <v>165657.27601294089</v>
      </c>
      <c r="N69">
        <f t="shared" si="47"/>
        <v>165657.27601275116</v>
      </c>
      <c r="O69">
        <f t="shared" si="47"/>
        <v>165657.27601278387</v>
      </c>
      <c r="P69">
        <f t="shared" si="47"/>
        <v>165657.27601277799</v>
      </c>
      <c r="Q69">
        <f t="shared" si="47"/>
        <v>165657.27601277907</v>
      </c>
      <c r="R69">
        <f t="shared" si="47"/>
        <v>165657.27601277898</v>
      </c>
      <c r="S69">
        <f t="shared" si="47"/>
        <v>165657.27601277898</v>
      </c>
      <c r="T69">
        <f t="shared" si="47"/>
        <v>165657.27601277898</v>
      </c>
      <c r="U69">
        <f t="shared" si="47"/>
        <v>165657.27601277898</v>
      </c>
    </row>
    <row r="70" spans="2:21">
      <c r="B70" s="7" t="s">
        <v>45</v>
      </c>
      <c r="C70">
        <f>C69+0.0021*COS((71998*C32+85)*C34)</f>
        <v>165664.72965393541</v>
      </c>
      <c r="D70">
        <f>D69+0.0021*COS((71998*D32+85)*D34)</f>
        <v>165656.01208052831</v>
      </c>
      <c r="E70">
        <f t="shared" ref="E70:U70" si="48">E69+0.0021*COS((71998*E32+85)*E34)</f>
        <v>165657.49530186647</v>
      </c>
      <c r="F70">
        <f t="shared" si="48"/>
        <v>165657.24088059185</v>
      </c>
      <c r="G70">
        <f t="shared" si="48"/>
        <v>165657.28448420481</v>
      </c>
      <c r="H70">
        <f t="shared" si="48"/>
        <v>165657.27700991195</v>
      </c>
      <c r="I70">
        <f t="shared" si="48"/>
        <v>165657.27829107575</v>
      </c>
      <c r="J70">
        <f t="shared" si="48"/>
        <v>165657.27807147117</v>
      </c>
      <c r="K70">
        <f t="shared" si="48"/>
        <v>165657.2781091136</v>
      </c>
      <c r="L70">
        <f t="shared" si="48"/>
        <v>165657.27810266131</v>
      </c>
      <c r="M70">
        <f t="shared" si="48"/>
        <v>165657.27810376737</v>
      </c>
      <c r="N70">
        <f t="shared" si="48"/>
        <v>165657.27810357764</v>
      </c>
      <c r="O70">
        <f t="shared" si="48"/>
        <v>165657.27810361036</v>
      </c>
      <c r="P70">
        <f t="shared" si="48"/>
        <v>165657.27810360448</v>
      </c>
      <c r="Q70">
        <f t="shared" si="48"/>
        <v>165657.27810360555</v>
      </c>
      <c r="R70">
        <f t="shared" si="48"/>
        <v>165657.27810360547</v>
      </c>
      <c r="S70">
        <f t="shared" si="48"/>
        <v>165657.27810360547</v>
      </c>
      <c r="T70">
        <f t="shared" si="48"/>
        <v>165657.27810360547</v>
      </c>
      <c r="U70">
        <f t="shared" si="48"/>
        <v>165657.27810360547</v>
      </c>
    </row>
    <row r="71" spans="2:21">
      <c r="B71" s="7" t="s">
        <v>46</v>
      </c>
      <c r="C71">
        <f>C70+0.0021*COS((341337*C32+16)*C34)</f>
        <v>165664.73175053112</v>
      </c>
      <c r="D71">
        <f>D70+0.0021*COS((341337*D32+16)*D34)</f>
        <v>165656.01415681842</v>
      </c>
      <c r="E71">
        <f t="shared" ref="E71:U71" si="49">E70+0.0021*COS((341337*E32+16)*E34)</f>
        <v>165657.49738289183</v>
      </c>
      <c r="F71">
        <f t="shared" si="49"/>
        <v>165657.24296084212</v>
      </c>
      <c r="G71">
        <f t="shared" si="49"/>
        <v>165657.28656458901</v>
      </c>
      <c r="H71">
        <f t="shared" si="49"/>
        <v>165657.27909027322</v>
      </c>
      <c r="I71">
        <f t="shared" si="49"/>
        <v>165657.28037144095</v>
      </c>
      <c r="J71">
        <f t="shared" si="49"/>
        <v>165657.2801518357</v>
      </c>
      <c r="K71">
        <f t="shared" si="49"/>
        <v>165657.28018947825</v>
      </c>
      <c r="L71">
        <f t="shared" si="49"/>
        <v>165657.28018302593</v>
      </c>
      <c r="M71">
        <f t="shared" si="49"/>
        <v>165657.28018413199</v>
      </c>
      <c r="N71">
        <f t="shared" si="49"/>
        <v>165657.28018394226</v>
      </c>
      <c r="O71">
        <f t="shared" si="49"/>
        <v>165657.28018397497</v>
      </c>
      <c r="P71">
        <f t="shared" si="49"/>
        <v>165657.28018396909</v>
      </c>
      <c r="Q71">
        <f t="shared" si="49"/>
        <v>165657.28018397017</v>
      </c>
      <c r="R71">
        <f t="shared" si="49"/>
        <v>165657.28018397008</v>
      </c>
      <c r="S71">
        <f t="shared" si="49"/>
        <v>165657.28018397008</v>
      </c>
      <c r="T71">
        <f t="shared" si="49"/>
        <v>165657.28018397008</v>
      </c>
      <c r="U71">
        <f t="shared" si="49"/>
        <v>165657.28018397008</v>
      </c>
    </row>
    <row r="72" spans="2:21">
      <c r="B72" s="7" t="s">
        <v>47</v>
      </c>
      <c r="C72">
        <f>C71+0.0018*COS((401329*C32+274)*C34)</f>
        <v>165664.73354950669</v>
      </c>
      <c r="D72">
        <f>D71+0.0018*COS((401329*D32+274)*D34)</f>
        <v>165656.01593828382</v>
      </c>
      <c r="E72">
        <f t="shared" ref="E72:U72" si="50">E71+0.0018*COS((401329*E32+274)*E34)</f>
        <v>165657.4991688572</v>
      </c>
      <c r="F72">
        <f t="shared" si="50"/>
        <v>165657.2447460797</v>
      </c>
      <c r="G72">
        <f t="shared" si="50"/>
        <v>165657.28834995261</v>
      </c>
      <c r="H72">
        <f t="shared" si="50"/>
        <v>165657.28087561525</v>
      </c>
      <c r="I72">
        <f t="shared" si="50"/>
        <v>165657.28215678668</v>
      </c>
      <c r="J72">
        <f t="shared" si="50"/>
        <v>165657.28193718079</v>
      </c>
      <c r="K72">
        <f t="shared" si="50"/>
        <v>165657.28197482345</v>
      </c>
      <c r="L72">
        <f t="shared" si="50"/>
        <v>165657.2819683711</v>
      </c>
      <c r="M72">
        <f t="shared" si="50"/>
        <v>165657.28196947716</v>
      </c>
      <c r="N72">
        <f t="shared" si="50"/>
        <v>165657.28196928743</v>
      </c>
      <c r="O72">
        <f t="shared" si="50"/>
        <v>165657.28196932015</v>
      </c>
      <c r="P72">
        <f t="shared" si="50"/>
        <v>165657.28196931427</v>
      </c>
      <c r="Q72">
        <f t="shared" si="50"/>
        <v>165657.28196931534</v>
      </c>
      <c r="R72">
        <f t="shared" si="50"/>
        <v>165657.28196931526</v>
      </c>
      <c r="S72">
        <f t="shared" si="50"/>
        <v>165657.28196931526</v>
      </c>
      <c r="T72">
        <f t="shared" si="50"/>
        <v>165657.28196931526</v>
      </c>
      <c r="U72">
        <f t="shared" si="50"/>
        <v>165657.28196931526</v>
      </c>
    </row>
    <row r="73" spans="2:21">
      <c r="B73" s="7" t="s">
        <v>48</v>
      </c>
      <c r="C73">
        <f>C72+0.0016*COS((1856938*C32+152)*C34)</f>
        <v>165664.73247596814</v>
      </c>
      <c r="D73">
        <f>D72+0.0016*COS((1856938*D32+152)*D34)</f>
        <v>165656.01442298191</v>
      </c>
      <c r="E73">
        <f t="shared" ref="E73:U73" si="51">E72+0.0016*COS((1856938*E32+152)*E34)</f>
        <v>165657.49770353071</v>
      </c>
      <c r="F73">
        <f t="shared" si="51"/>
        <v>165657.24327139137</v>
      </c>
      <c r="G73">
        <f t="shared" si="51"/>
        <v>165657.28687684576</v>
      </c>
      <c r="H73">
        <f t="shared" si="51"/>
        <v>165657.27940223663</v>
      </c>
      <c r="I73">
        <f t="shared" si="51"/>
        <v>165657.28068345462</v>
      </c>
      <c r="J73">
        <f t="shared" si="51"/>
        <v>165657.28046384075</v>
      </c>
      <c r="K73">
        <f t="shared" si="51"/>
        <v>165657.28050148478</v>
      </c>
      <c r="L73">
        <f t="shared" si="51"/>
        <v>165657.2804950322</v>
      </c>
      <c r="M73">
        <f t="shared" si="51"/>
        <v>165657.28049613829</v>
      </c>
      <c r="N73">
        <f t="shared" si="51"/>
        <v>165657.28049594857</v>
      </c>
      <c r="O73">
        <f t="shared" si="51"/>
        <v>165657.28049598128</v>
      </c>
      <c r="P73">
        <f t="shared" si="51"/>
        <v>165657.2804959754</v>
      </c>
      <c r="Q73">
        <f t="shared" si="51"/>
        <v>165657.28049597648</v>
      </c>
      <c r="R73">
        <f t="shared" si="51"/>
        <v>165657.28049597639</v>
      </c>
      <c r="S73">
        <f t="shared" si="51"/>
        <v>165657.28049597639</v>
      </c>
      <c r="T73">
        <f t="shared" si="51"/>
        <v>165657.28049597639</v>
      </c>
      <c r="U73">
        <f t="shared" si="51"/>
        <v>165657.28049597639</v>
      </c>
    </row>
    <row r="74" spans="2:21">
      <c r="B74" s="7" t="s">
        <v>49</v>
      </c>
      <c r="C74">
        <f>C73+0.0012*COS((1267871*C32+249)*C34)</f>
        <v>165664.73152425792</v>
      </c>
      <c r="D74">
        <f>D73+0.0012*COS((1267871*D32+249)*D34)</f>
        <v>165656.0137767313</v>
      </c>
      <c r="E74">
        <f t="shared" ref="E74:U74" si="52">E73+0.0012*COS((1267871*E32+249)*E34)</f>
        <v>165657.49699879438</v>
      </c>
      <c r="F74">
        <f t="shared" si="52"/>
        <v>165657.24257652008</v>
      </c>
      <c r="G74">
        <f t="shared" si="52"/>
        <v>165657.28618027869</v>
      </c>
      <c r="H74">
        <f t="shared" si="52"/>
        <v>165657.27870596011</v>
      </c>
      <c r="I74">
        <f t="shared" si="52"/>
        <v>165657.27998712831</v>
      </c>
      <c r="J74">
        <f t="shared" si="52"/>
        <v>165657.27976752297</v>
      </c>
      <c r="K74">
        <f t="shared" si="52"/>
        <v>165657.27980516554</v>
      </c>
      <c r="L74">
        <f t="shared" si="52"/>
        <v>165657.27979871319</v>
      </c>
      <c r="M74">
        <f t="shared" si="52"/>
        <v>165657.27979981925</v>
      </c>
      <c r="N74">
        <f t="shared" si="52"/>
        <v>165657.27979962953</v>
      </c>
      <c r="O74">
        <f t="shared" si="52"/>
        <v>165657.27979966224</v>
      </c>
      <c r="P74">
        <f t="shared" si="52"/>
        <v>165657.27979965636</v>
      </c>
      <c r="Q74">
        <f t="shared" si="52"/>
        <v>165657.27979965744</v>
      </c>
      <c r="R74">
        <f t="shared" si="52"/>
        <v>165657.27979965735</v>
      </c>
      <c r="S74">
        <f t="shared" si="52"/>
        <v>165657.27979965735</v>
      </c>
      <c r="T74">
        <f t="shared" si="52"/>
        <v>165657.27979965735</v>
      </c>
      <c r="U74">
        <f t="shared" si="52"/>
        <v>165657.27979965735</v>
      </c>
    </row>
    <row r="75" spans="2:21">
      <c r="B75" s="7" t="s">
        <v>50</v>
      </c>
      <c r="C75">
        <f>C74+0.0011*COS((1920802*C32+186)*C34)</f>
        <v>165664.7312629545</v>
      </c>
      <c r="D75">
        <f>D74+0.0011*COS((1920802*D32+186)*D34)</f>
        <v>165656.01301431688</v>
      </c>
      <c r="E75">
        <f t="shared" ref="E75:U75" si="53">E74+0.0011*COS((1920802*E32+186)*E34)</f>
        <v>165657.49631018876</v>
      </c>
      <c r="F75">
        <f t="shared" si="53"/>
        <v>165657.24187484445</v>
      </c>
      <c r="G75">
        <f t="shared" si="53"/>
        <v>165657.28548083137</v>
      </c>
      <c r="H75">
        <f t="shared" si="53"/>
        <v>165657.27800613048</v>
      </c>
      <c r="I75">
        <f t="shared" si="53"/>
        <v>165657.27928736419</v>
      </c>
      <c r="J75">
        <f t="shared" si="53"/>
        <v>165657.27906774762</v>
      </c>
      <c r="K75">
        <f t="shared" si="53"/>
        <v>165657.27910539214</v>
      </c>
      <c r="L75">
        <f t="shared" si="53"/>
        <v>165657.27909893944</v>
      </c>
      <c r="M75">
        <f t="shared" si="53"/>
        <v>165657.27910004556</v>
      </c>
      <c r="N75">
        <f t="shared" si="53"/>
        <v>165657.27909985583</v>
      </c>
      <c r="O75">
        <f t="shared" si="53"/>
        <v>165657.27909988855</v>
      </c>
      <c r="P75">
        <f t="shared" si="53"/>
        <v>165657.27909988267</v>
      </c>
      <c r="Q75">
        <f t="shared" si="53"/>
        <v>165657.27909988374</v>
      </c>
      <c r="R75">
        <f t="shared" si="53"/>
        <v>165657.27909988366</v>
      </c>
      <c r="S75">
        <f t="shared" si="53"/>
        <v>165657.27909988366</v>
      </c>
      <c r="T75">
        <f t="shared" si="53"/>
        <v>165657.27909988366</v>
      </c>
      <c r="U75">
        <f t="shared" si="53"/>
        <v>165657.27909988366</v>
      </c>
    </row>
    <row r="76" spans="2:21">
      <c r="B76" s="7" t="s">
        <v>51</v>
      </c>
      <c r="C76">
        <f>C75+0.0009*COS(858602*C32+129)*C34</f>
        <v>165664.73125685976</v>
      </c>
      <c r="D76">
        <f>D75+0.0009*COS(858602*D32+129)*D34</f>
        <v>165656.01299917197</v>
      </c>
      <c r="E76">
        <f t="shared" ref="E76:U76" si="54">E75+0.0009*COS(858602*E32+129)*E34</f>
        <v>165657.49632329127</v>
      </c>
      <c r="F76">
        <f t="shared" si="54"/>
        <v>165657.24188363456</v>
      </c>
      <c r="G76">
        <f t="shared" si="54"/>
        <v>165657.28549047696</v>
      </c>
      <c r="H76">
        <f t="shared" si="54"/>
        <v>165657.27801563242</v>
      </c>
      <c r="I76">
        <f t="shared" si="54"/>
        <v>165657.27929689083</v>
      </c>
      <c r="J76">
        <f t="shared" si="54"/>
        <v>165657.27907727004</v>
      </c>
      <c r="K76">
        <f t="shared" si="54"/>
        <v>165657.27911491529</v>
      </c>
      <c r="L76">
        <f t="shared" si="54"/>
        <v>165657.27910846248</v>
      </c>
      <c r="M76">
        <f t="shared" si="54"/>
        <v>165657.2791095686</v>
      </c>
      <c r="N76">
        <f t="shared" si="54"/>
        <v>165657.27910937887</v>
      </c>
      <c r="O76">
        <f t="shared" si="54"/>
        <v>165657.27910941158</v>
      </c>
      <c r="P76">
        <f t="shared" si="54"/>
        <v>165657.2791094057</v>
      </c>
      <c r="Q76">
        <f t="shared" si="54"/>
        <v>165657.27910940678</v>
      </c>
      <c r="R76">
        <f t="shared" si="54"/>
        <v>165657.27910940669</v>
      </c>
      <c r="S76">
        <f t="shared" si="54"/>
        <v>165657.27910940669</v>
      </c>
      <c r="T76">
        <f t="shared" si="54"/>
        <v>165657.27910940669</v>
      </c>
      <c r="U76">
        <f t="shared" si="54"/>
        <v>165657.27910940669</v>
      </c>
    </row>
    <row r="77" spans="2:21">
      <c r="B77" s="7" t="s">
        <v>52</v>
      </c>
      <c r="C77">
        <f>C76+0.0008*COS((1403732*C32+98)*C34)</f>
        <v>165664.731065211</v>
      </c>
      <c r="D77">
        <f>D76+0.0008*COS((1403732*D32+98)*D34)</f>
        <v>165656.01253026616</v>
      </c>
      <c r="E77">
        <f t="shared" ref="E77:U77" si="55">E76+0.0008*COS((1403732*E32+98)*E34)</f>
        <v>165657.49589768687</v>
      </c>
      <c r="F77">
        <f t="shared" si="55"/>
        <v>165657.24145046726</v>
      </c>
      <c r="G77">
        <f t="shared" si="55"/>
        <v>165657.28505860193</v>
      </c>
      <c r="H77">
        <f t="shared" si="55"/>
        <v>165657.27758353576</v>
      </c>
      <c r="I77">
        <f t="shared" si="55"/>
        <v>165657.27886483216</v>
      </c>
      <c r="J77">
        <f t="shared" si="55"/>
        <v>165657.27864520487</v>
      </c>
      <c r="K77">
        <f t="shared" si="55"/>
        <v>165657.27868285123</v>
      </c>
      <c r="L77">
        <f t="shared" si="55"/>
        <v>165657.27867639821</v>
      </c>
      <c r="M77">
        <f t="shared" si="55"/>
        <v>165657.27867750439</v>
      </c>
      <c r="N77">
        <f t="shared" si="55"/>
        <v>165657.27867731464</v>
      </c>
      <c r="O77">
        <f t="shared" si="55"/>
        <v>165657.27867734735</v>
      </c>
      <c r="P77">
        <f t="shared" si="55"/>
        <v>165657.27867734147</v>
      </c>
      <c r="Q77">
        <f t="shared" si="55"/>
        <v>165657.27867734255</v>
      </c>
      <c r="R77">
        <f t="shared" si="55"/>
        <v>165657.27867734246</v>
      </c>
      <c r="S77">
        <f t="shared" si="55"/>
        <v>165657.27867734246</v>
      </c>
      <c r="T77">
        <f t="shared" si="55"/>
        <v>165657.27867734246</v>
      </c>
      <c r="U77">
        <f t="shared" si="55"/>
        <v>165657.27867734246</v>
      </c>
    </row>
    <row r="78" spans="2:21">
      <c r="B78" s="7" t="s">
        <v>53</v>
      </c>
      <c r="C78">
        <f>C77+0.0007*COS((790672*C32+114)*C34)</f>
        <v>165664.7306970637</v>
      </c>
      <c r="D78">
        <f>D77+0.0007*COS((790672*D32+114)*D34)</f>
        <v>165656.01229860526</v>
      </c>
      <c r="E78">
        <f t="shared" ref="E78:U78" si="56">E77+0.0007*COS((790672*E32+114)*E34)</f>
        <v>165657.49564188864</v>
      </c>
      <c r="F78">
        <f t="shared" si="56"/>
        <v>165657.2411987863</v>
      </c>
      <c r="G78">
        <f t="shared" si="56"/>
        <v>165657.28480621465</v>
      </c>
      <c r="H78">
        <f t="shared" si="56"/>
        <v>165657.27733126952</v>
      </c>
      <c r="I78">
        <f t="shared" si="56"/>
        <v>165657.27861254517</v>
      </c>
      <c r="J78">
        <f t="shared" si="56"/>
        <v>165657.27839292143</v>
      </c>
      <c r="K78">
        <f t="shared" si="56"/>
        <v>165657.27843056718</v>
      </c>
      <c r="L78">
        <f t="shared" si="56"/>
        <v>165657.27842411428</v>
      </c>
      <c r="M78">
        <f t="shared" si="56"/>
        <v>165657.27842522043</v>
      </c>
      <c r="N78">
        <f t="shared" si="56"/>
        <v>165657.2784250307</v>
      </c>
      <c r="O78">
        <f t="shared" si="56"/>
        <v>165657.27842506341</v>
      </c>
      <c r="P78">
        <f t="shared" si="56"/>
        <v>165657.27842505754</v>
      </c>
      <c r="Q78">
        <f t="shared" si="56"/>
        <v>165657.27842505861</v>
      </c>
      <c r="R78">
        <f t="shared" si="56"/>
        <v>165657.27842505852</v>
      </c>
      <c r="S78">
        <f t="shared" si="56"/>
        <v>165657.27842505852</v>
      </c>
      <c r="T78">
        <f t="shared" si="56"/>
        <v>165657.27842505852</v>
      </c>
      <c r="U78">
        <f t="shared" si="56"/>
        <v>165657.27842505852</v>
      </c>
    </row>
    <row r="79" spans="2:21">
      <c r="B79" s="7" t="s">
        <v>54</v>
      </c>
      <c r="C79">
        <f>C78+0.0007*COS((405201*C32+50)*C34)</f>
        <v>165664.73133077225</v>
      </c>
      <c r="D79">
        <f>D78+0.0007*COS((405201*D32+50)*D34)</f>
        <v>165656.01296134011</v>
      </c>
      <c r="E79">
        <f t="shared" ref="E79:U79" si="57">E78+0.0007*COS((405201*E32+50)*E34)</f>
        <v>165657.49630025763</v>
      </c>
      <c r="F79">
        <f t="shared" si="57"/>
        <v>165657.24185792095</v>
      </c>
      <c r="G79">
        <f t="shared" si="57"/>
        <v>165657.28546521856</v>
      </c>
      <c r="H79">
        <f t="shared" si="57"/>
        <v>165657.27799029587</v>
      </c>
      <c r="I79">
        <f t="shared" si="57"/>
        <v>165657.27927156768</v>
      </c>
      <c r="J79">
        <f t="shared" si="57"/>
        <v>165657.27905194458</v>
      </c>
      <c r="K79">
        <f t="shared" si="57"/>
        <v>165657.27908959021</v>
      </c>
      <c r="L79">
        <f t="shared" si="57"/>
        <v>165657.27908313734</v>
      </c>
      <c r="M79">
        <f t="shared" si="57"/>
        <v>165657.27908424349</v>
      </c>
      <c r="N79">
        <f t="shared" si="57"/>
        <v>165657.27908405376</v>
      </c>
      <c r="O79">
        <f t="shared" si="57"/>
        <v>165657.27908408648</v>
      </c>
      <c r="P79">
        <f t="shared" si="57"/>
        <v>165657.2790840806</v>
      </c>
      <c r="Q79">
        <f t="shared" si="57"/>
        <v>165657.27908408167</v>
      </c>
      <c r="R79">
        <f t="shared" si="57"/>
        <v>165657.27908408159</v>
      </c>
      <c r="S79">
        <f t="shared" si="57"/>
        <v>165657.27908408159</v>
      </c>
      <c r="T79">
        <f t="shared" si="57"/>
        <v>165657.27908408159</v>
      </c>
      <c r="U79">
        <f t="shared" si="57"/>
        <v>165657.27908408159</v>
      </c>
    </row>
    <row r="80" spans="2:21">
      <c r="B80" s="7" t="s">
        <v>55</v>
      </c>
      <c r="C80">
        <f>C79+0.0007*COS((485333*C32+186)*C34)</f>
        <v>165664.73201535793</v>
      </c>
      <c r="D80">
        <f>D79+0.0007*COS((485333*D32+186)*D34)</f>
        <v>165656.01362053261</v>
      </c>
      <c r="E80">
        <f t="shared" ref="E80:U80" si="58">E79+0.0007*COS((485333*E32+186)*E34)</f>
        <v>165657.49696459956</v>
      </c>
      <c r="F80">
        <f t="shared" si="58"/>
        <v>165657.24252140347</v>
      </c>
      <c r="G80">
        <f t="shared" si="58"/>
        <v>165657.28612884908</v>
      </c>
      <c r="H80">
        <f t="shared" si="58"/>
        <v>165657.27865390104</v>
      </c>
      <c r="I80">
        <f t="shared" si="58"/>
        <v>165657.27993517718</v>
      </c>
      <c r="J80">
        <f t="shared" si="58"/>
        <v>165657.27971555333</v>
      </c>
      <c r="K80">
        <f t="shared" si="58"/>
        <v>165657.27975319911</v>
      </c>
      <c r="L80">
        <f t="shared" si="58"/>
        <v>165657.27974674621</v>
      </c>
      <c r="M80">
        <f t="shared" si="58"/>
        <v>165657.27974785236</v>
      </c>
      <c r="N80">
        <f t="shared" si="58"/>
        <v>165657.27974766263</v>
      </c>
      <c r="O80">
        <f t="shared" si="58"/>
        <v>165657.27974769534</v>
      </c>
      <c r="P80">
        <f t="shared" si="58"/>
        <v>165657.27974768946</v>
      </c>
      <c r="Q80">
        <f t="shared" si="58"/>
        <v>165657.27974769054</v>
      </c>
      <c r="R80">
        <f t="shared" si="58"/>
        <v>165657.27974769045</v>
      </c>
      <c r="S80">
        <f t="shared" si="58"/>
        <v>165657.27974769045</v>
      </c>
      <c r="T80">
        <f t="shared" si="58"/>
        <v>165657.27974769045</v>
      </c>
      <c r="U80">
        <f t="shared" si="58"/>
        <v>165657.27974769045</v>
      </c>
    </row>
    <row r="81" spans="2:21">
      <c r="B81" s="7" t="s">
        <v>56</v>
      </c>
      <c r="C81">
        <f>C80+0.0007*COS((27864*C32+127)*C34)</f>
        <v>165664.73269382407</v>
      </c>
      <c r="D81">
        <f>D80+0.0007*COS((27864*D32+127)*D34)</f>
        <v>165656.01429766451</v>
      </c>
      <c r="E81">
        <f t="shared" ref="E81:U81" si="59">E80+0.0007*COS((27864*E32+127)*E34)</f>
        <v>165657.49764196094</v>
      </c>
      <c r="F81">
        <f t="shared" si="59"/>
        <v>165657.24319872557</v>
      </c>
      <c r="G81">
        <f t="shared" si="59"/>
        <v>165657.28680617793</v>
      </c>
      <c r="H81">
        <f t="shared" si="59"/>
        <v>165657.27933122872</v>
      </c>
      <c r="I81">
        <f t="shared" si="59"/>
        <v>165657.28061250507</v>
      </c>
      <c r="J81">
        <f t="shared" si="59"/>
        <v>165657.28039288119</v>
      </c>
      <c r="K81">
        <f t="shared" si="59"/>
        <v>165657.28043052697</v>
      </c>
      <c r="L81">
        <f t="shared" si="59"/>
        <v>165657.28042407407</v>
      </c>
      <c r="M81">
        <f t="shared" si="59"/>
        <v>165657.28042518022</v>
      </c>
      <c r="N81">
        <f t="shared" si="59"/>
        <v>165657.28042499049</v>
      </c>
      <c r="O81">
        <f t="shared" si="59"/>
        <v>165657.2804250232</v>
      </c>
      <c r="P81">
        <f t="shared" si="59"/>
        <v>165657.28042501732</v>
      </c>
      <c r="Q81">
        <f t="shared" si="59"/>
        <v>165657.2804250184</v>
      </c>
      <c r="R81">
        <f t="shared" si="59"/>
        <v>165657.28042501831</v>
      </c>
      <c r="S81">
        <f t="shared" si="59"/>
        <v>165657.28042501831</v>
      </c>
      <c r="T81">
        <f t="shared" si="59"/>
        <v>165657.28042501831</v>
      </c>
      <c r="U81">
        <f t="shared" si="59"/>
        <v>165657.28042501831</v>
      </c>
    </row>
    <row r="82" spans="2:21">
      <c r="B82" s="7" t="s">
        <v>57</v>
      </c>
      <c r="C82">
        <f>C81+0.0006*COS((111869*C32+38)*C34)</f>
        <v>165664.73323752981</v>
      </c>
      <c r="D82">
        <f>D81+0.0006*COS((111869*D32+38)*D34)</f>
        <v>165656.01483334397</v>
      </c>
      <c r="E82">
        <f t="shared" ref="E82:U82" si="60">E81+0.0006*COS((111869*E32+38)*E34)</f>
        <v>165657.49817903986</v>
      </c>
      <c r="F82">
        <f t="shared" si="60"/>
        <v>165657.24373556543</v>
      </c>
      <c r="G82">
        <f t="shared" si="60"/>
        <v>165657.28734305879</v>
      </c>
      <c r="H82">
        <f t="shared" si="60"/>
        <v>165657.27986810255</v>
      </c>
      <c r="I82">
        <f t="shared" si="60"/>
        <v>165657.28114938011</v>
      </c>
      <c r="J82">
        <f t="shared" si="60"/>
        <v>165657.28092975603</v>
      </c>
      <c r="K82">
        <f t="shared" si="60"/>
        <v>165657.28096740184</v>
      </c>
      <c r="L82">
        <f t="shared" si="60"/>
        <v>165657.28096094893</v>
      </c>
      <c r="M82">
        <f t="shared" si="60"/>
        <v>165657.28096205508</v>
      </c>
      <c r="N82">
        <f t="shared" si="60"/>
        <v>165657.28096186536</v>
      </c>
      <c r="O82">
        <f t="shared" si="60"/>
        <v>165657.28096189807</v>
      </c>
      <c r="P82">
        <f t="shared" si="60"/>
        <v>165657.28096189219</v>
      </c>
      <c r="Q82">
        <f t="shared" si="60"/>
        <v>165657.28096189327</v>
      </c>
      <c r="R82">
        <f t="shared" si="60"/>
        <v>165657.28096189318</v>
      </c>
      <c r="S82">
        <f t="shared" si="60"/>
        <v>165657.28096189318</v>
      </c>
      <c r="T82">
        <f t="shared" si="60"/>
        <v>165657.28096189318</v>
      </c>
      <c r="U82">
        <f t="shared" si="60"/>
        <v>165657.28096189318</v>
      </c>
    </row>
    <row r="83" spans="2:21">
      <c r="B83" s="7" t="s">
        <v>58</v>
      </c>
      <c r="C83">
        <f>C82+0.0006*COS((2258267*C32+156)*C34)</f>
        <v>165664.73366859171</v>
      </c>
      <c r="D83">
        <f>D82+0.0006*COS((2258267*D32+156)*D34)</f>
        <v>165656.01494265249</v>
      </c>
      <c r="E83">
        <f t="shared" ref="E83:U83" si="61">E82+0.0006*COS((2258267*E32+156)*E34)</f>
        <v>165657.49834961703</v>
      </c>
      <c r="F83">
        <f t="shared" si="61"/>
        <v>165657.24389574662</v>
      </c>
      <c r="G83">
        <f t="shared" si="61"/>
        <v>165657.28750502542</v>
      </c>
      <c r="H83">
        <f t="shared" si="61"/>
        <v>165657.28002976323</v>
      </c>
      <c r="I83">
        <f t="shared" si="61"/>
        <v>165657.28131109325</v>
      </c>
      <c r="J83">
        <f t="shared" si="61"/>
        <v>165657.28109146017</v>
      </c>
      <c r="K83">
        <f t="shared" si="61"/>
        <v>165657.28112910752</v>
      </c>
      <c r="L83">
        <f t="shared" si="61"/>
        <v>165657.28112265436</v>
      </c>
      <c r="M83">
        <f t="shared" si="61"/>
        <v>165657.28112376056</v>
      </c>
      <c r="N83">
        <f t="shared" si="61"/>
        <v>165657.28112357081</v>
      </c>
      <c r="O83">
        <f t="shared" si="61"/>
        <v>165657.28112360355</v>
      </c>
      <c r="P83">
        <f t="shared" si="61"/>
        <v>165657.28112359767</v>
      </c>
      <c r="Q83">
        <f t="shared" si="61"/>
        <v>165657.28112359875</v>
      </c>
      <c r="R83">
        <f t="shared" si="61"/>
        <v>165657.28112359866</v>
      </c>
      <c r="S83">
        <f t="shared" si="61"/>
        <v>165657.28112359866</v>
      </c>
      <c r="T83">
        <f t="shared" si="61"/>
        <v>165657.28112359866</v>
      </c>
      <c r="U83">
        <f t="shared" si="61"/>
        <v>165657.28112359866</v>
      </c>
    </row>
    <row r="84" spans="2:21">
      <c r="B84" s="7" t="s">
        <v>59</v>
      </c>
      <c r="C84">
        <f>C83+0.0005*COS((1908795*C32+90)*C34)</f>
        <v>165664.73416446737</v>
      </c>
      <c r="D84">
        <f>D83+0.0005*COS((1908795*D32+90)*D34)</f>
        <v>165656.01534033474</v>
      </c>
      <c r="E84">
        <f t="shared" ref="E84:U84" si="62">E83+0.0005*COS((1908795*E32+90)*E34)</f>
        <v>165657.49877261135</v>
      </c>
      <c r="F84">
        <f t="shared" si="62"/>
        <v>165657.24431463014</v>
      </c>
      <c r="G84">
        <f t="shared" si="62"/>
        <v>165657.28792462038</v>
      </c>
      <c r="H84">
        <f t="shared" si="62"/>
        <v>165657.28044923645</v>
      </c>
      <c r="I84">
        <f t="shared" si="62"/>
        <v>165657.28173058733</v>
      </c>
      <c r="J84">
        <f t="shared" si="62"/>
        <v>165657.28151095068</v>
      </c>
      <c r="K84">
        <f t="shared" si="62"/>
        <v>165657.28154859864</v>
      </c>
      <c r="L84">
        <f t="shared" si="62"/>
        <v>165657.28154214536</v>
      </c>
      <c r="M84">
        <f t="shared" si="62"/>
        <v>165657.28154325159</v>
      </c>
      <c r="N84">
        <f t="shared" si="62"/>
        <v>165657.28154306184</v>
      </c>
      <c r="O84">
        <f t="shared" si="62"/>
        <v>165657.28154309458</v>
      </c>
      <c r="P84">
        <f t="shared" si="62"/>
        <v>165657.2815430887</v>
      </c>
      <c r="Q84">
        <f t="shared" si="62"/>
        <v>165657.28154308978</v>
      </c>
      <c r="R84">
        <f t="shared" si="62"/>
        <v>165657.28154308969</v>
      </c>
      <c r="S84">
        <f t="shared" si="62"/>
        <v>165657.28154308969</v>
      </c>
      <c r="T84">
        <f t="shared" si="62"/>
        <v>165657.28154308969</v>
      </c>
      <c r="U84">
        <f t="shared" si="62"/>
        <v>165657.28154308969</v>
      </c>
    </row>
    <row r="85" spans="2:21">
      <c r="B85" s="7" t="s">
        <v>60</v>
      </c>
      <c r="C85">
        <f>C84+0.0005*COS((1745069*C32+24)*C34)</f>
        <v>165664.7336866312</v>
      </c>
      <c r="D85">
        <f>D84+0.0005*COS((1745069*D32+24)*D34)</f>
        <v>165656.01498371526</v>
      </c>
      <c r="E85">
        <f t="shared" ref="E85:U85" si="63">E84+0.0005*COS((1745069*E32+24)*E34)</f>
        <v>165657.49838874381</v>
      </c>
      <c r="F85">
        <f t="shared" si="63"/>
        <v>165657.24393526229</v>
      </c>
      <c r="G85">
        <f t="shared" si="63"/>
        <v>165657.28754447613</v>
      </c>
      <c r="H85">
        <f t="shared" si="63"/>
        <v>165657.28006922515</v>
      </c>
      <c r="I85">
        <f t="shared" si="63"/>
        <v>165657.28135055321</v>
      </c>
      <c r="J85">
        <f t="shared" si="63"/>
        <v>165657.28113092048</v>
      </c>
      <c r="K85">
        <f t="shared" si="63"/>
        <v>165657.28116856777</v>
      </c>
      <c r="L85">
        <f t="shared" si="63"/>
        <v>165657.28116211461</v>
      </c>
      <c r="M85">
        <f t="shared" si="63"/>
        <v>165657.28116322082</v>
      </c>
      <c r="N85">
        <f t="shared" si="63"/>
        <v>165657.28116303106</v>
      </c>
      <c r="O85">
        <f t="shared" si="63"/>
        <v>165657.2811630638</v>
      </c>
      <c r="P85">
        <f t="shared" si="63"/>
        <v>165657.28116305792</v>
      </c>
      <c r="Q85">
        <f t="shared" si="63"/>
        <v>165657.281163059</v>
      </c>
      <c r="R85">
        <f t="shared" si="63"/>
        <v>165657.28116305891</v>
      </c>
      <c r="S85">
        <f t="shared" si="63"/>
        <v>165657.28116305891</v>
      </c>
      <c r="T85">
        <f t="shared" si="63"/>
        <v>165657.28116305891</v>
      </c>
      <c r="U85">
        <f t="shared" si="63"/>
        <v>165657.28116305891</v>
      </c>
    </row>
    <row r="86" spans="2:21">
      <c r="B86" s="7" t="s">
        <v>61</v>
      </c>
      <c r="C86">
        <f>C85+0.0005*COS((509131*C32+242)*C34)</f>
        <v>165664.73397302319</v>
      </c>
      <c r="D86">
        <f>D85+0.0005*COS((509131*D32+242)*D34)</f>
        <v>165656.01521037697</v>
      </c>
      <c r="E86">
        <f t="shared" ref="E86:U86" si="64">E85+0.0005*COS((509131*E32+242)*E34)</f>
        <v>165657.49862589789</v>
      </c>
      <c r="F86">
        <f t="shared" si="64"/>
        <v>165657.24417062561</v>
      </c>
      <c r="G86">
        <f t="shared" si="64"/>
        <v>165657.28778014661</v>
      </c>
      <c r="H86">
        <f t="shared" si="64"/>
        <v>165657.28030484298</v>
      </c>
      <c r="I86">
        <f t="shared" si="64"/>
        <v>165657.28158618006</v>
      </c>
      <c r="J86">
        <f t="shared" si="64"/>
        <v>165657.28136654579</v>
      </c>
      <c r="K86">
        <f t="shared" si="64"/>
        <v>165657.28140419335</v>
      </c>
      <c r="L86">
        <f t="shared" si="64"/>
        <v>165657.28139774015</v>
      </c>
      <c r="M86">
        <f t="shared" si="64"/>
        <v>165657.28139884636</v>
      </c>
      <c r="N86">
        <f t="shared" si="64"/>
        <v>165657.2813986566</v>
      </c>
      <c r="O86">
        <f t="shared" si="64"/>
        <v>165657.28139868935</v>
      </c>
      <c r="P86">
        <f t="shared" si="64"/>
        <v>165657.28139868347</v>
      </c>
      <c r="Q86">
        <f t="shared" si="64"/>
        <v>165657.28139868454</v>
      </c>
      <c r="R86">
        <f t="shared" si="64"/>
        <v>165657.28139868446</v>
      </c>
      <c r="S86">
        <f t="shared" si="64"/>
        <v>165657.28139868446</v>
      </c>
      <c r="T86">
        <f t="shared" si="64"/>
        <v>165657.28139868446</v>
      </c>
      <c r="U86">
        <f t="shared" si="64"/>
        <v>165657.28139868446</v>
      </c>
    </row>
    <row r="87" spans="2:21">
      <c r="B87" s="7" t="s">
        <v>62</v>
      </c>
      <c r="C87">
        <f>C86+0.0004*COS((39871*C32+223)*C34)</f>
        <v>165664.73383211566</v>
      </c>
      <c r="D87">
        <f>D86+0.0004*COS((39871*D32+223)*D34)</f>
        <v>165656.01506539091</v>
      </c>
      <c r="E87">
        <f t="shared" ref="E87:U87" si="65">E86+0.0004*COS((39871*E32+223)*E34)</f>
        <v>165657.49848160363</v>
      </c>
      <c r="F87">
        <f t="shared" si="65"/>
        <v>165657.24402621263</v>
      </c>
      <c r="G87">
        <f t="shared" si="65"/>
        <v>165657.28763575398</v>
      </c>
      <c r="H87">
        <f t="shared" si="65"/>
        <v>165657.28016044686</v>
      </c>
      <c r="I87">
        <f t="shared" si="65"/>
        <v>165657.28144178455</v>
      </c>
      <c r="J87">
        <f t="shared" si="65"/>
        <v>165657.28122215017</v>
      </c>
      <c r="K87">
        <f t="shared" si="65"/>
        <v>165657.28125979775</v>
      </c>
      <c r="L87">
        <f t="shared" si="65"/>
        <v>165657.28125334455</v>
      </c>
      <c r="M87">
        <f t="shared" si="65"/>
        <v>165657.28125445076</v>
      </c>
      <c r="N87">
        <f t="shared" si="65"/>
        <v>165657.281254261</v>
      </c>
      <c r="O87">
        <f t="shared" si="65"/>
        <v>165657.28125429375</v>
      </c>
      <c r="P87">
        <f t="shared" si="65"/>
        <v>165657.28125428787</v>
      </c>
      <c r="Q87">
        <f t="shared" si="65"/>
        <v>165657.28125428894</v>
      </c>
      <c r="R87">
        <f t="shared" si="65"/>
        <v>165657.28125428886</v>
      </c>
      <c r="S87">
        <f t="shared" si="65"/>
        <v>165657.28125428886</v>
      </c>
      <c r="T87">
        <f t="shared" si="65"/>
        <v>165657.28125428886</v>
      </c>
      <c r="U87">
        <f t="shared" si="65"/>
        <v>165657.28125428886</v>
      </c>
    </row>
    <row r="88" spans="2:21">
      <c r="B88" s="7" t="s">
        <v>63</v>
      </c>
      <c r="C88">
        <f>C87+0.0004*COS((12006*C32+187)*C34)</f>
        <v>165664.73423012299</v>
      </c>
      <c r="D88">
        <f>D87+0.0004*COS((12006*D32+187)*D34)</f>
        <v>165656.01546326501</v>
      </c>
      <c r="E88">
        <f t="shared" ref="E88:U88" si="66">E87+0.0004*COS((12006*E32+187)*E34)</f>
        <v>165657.49887950069</v>
      </c>
      <c r="F88">
        <f t="shared" si="66"/>
        <v>165657.24442410577</v>
      </c>
      <c r="G88">
        <f t="shared" si="66"/>
        <v>165657.28803364778</v>
      </c>
      <c r="H88">
        <f t="shared" si="66"/>
        <v>165657.28055834054</v>
      </c>
      <c r="I88">
        <f t="shared" si="66"/>
        <v>165657.28183967827</v>
      </c>
      <c r="J88">
        <f t="shared" si="66"/>
        <v>165657.28162004385</v>
      </c>
      <c r="K88">
        <f t="shared" si="66"/>
        <v>165657.28165769143</v>
      </c>
      <c r="L88">
        <f t="shared" si="66"/>
        <v>165657.28165123824</v>
      </c>
      <c r="M88">
        <f t="shared" si="66"/>
        <v>165657.28165234445</v>
      </c>
      <c r="N88">
        <f t="shared" si="66"/>
        <v>165657.28165215469</v>
      </c>
      <c r="O88">
        <f t="shared" si="66"/>
        <v>165657.28165218743</v>
      </c>
      <c r="P88">
        <f t="shared" si="66"/>
        <v>165657.28165218155</v>
      </c>
      <c r="Q88">
        <f t="shared" si="66"/>
        <v>165657.28165218263</v>
      </c>
      <c r="R88">
        <f t="shared" si="66"/>
        <v>165657.28165218254</v>
      </c>
      <c r="S88">
        <f t="shared" si="66"/>
        <v>165657.28165218254</v>
      </c>
      <c r="T88">
        <f t="shared" si="66"/>
        <v>165657.28165218254</v>
      </c>
      <c r="U88">
        <f t="shared" si="66"/>
        <v>165657.28165218254</v>
      </c>
    </row>
    <row r="89" spans="2:21">
      <c r="B89" s="7" t="s">
        <v>64</v>
      </c>
      <c r="C89">
        <f>MOD(C88,360)</f>
        <v>64.734230122994632</v>
      </c>
      <c r="D89">
        <f>MOD(D88,360)</f>
        <v>56.015463265008293</v>
      </c>
      <c r="E89">
        <f t="shared" ref="E89:U89" si="67">MOD(E88,360)</f>
        <v>57.498879500693874</v>
      </c>
      <c r="F89">
        <f t="shared" si="67"/>
        <v>57.244424105767393</v>
      </c>
      <c r="G89">
        <f t="shared" si="67"/>
        <v>57.288033647782868</v>
      </c>
      <c r="H89">
        <f t="shared" si="67"/>
        <v>57.280558340542484</v>
      </c>
      <c r="I89">
        <f t="shared" si="67"/>
        <v>57.281839678267715</v>
      </c>
      <c r="J89">
        <f t="shared" si="67"/>
        <v>57.281620043853763</v>
      </c>
      <c r="K89">
        <f t="shared" si="67"/>
        <v>57.281657691433793</v>
      </c>
      <c r="L89">
        <f t="shared" si="67"/>
        <v>57.281651238241466</v>
      </c>
      <c r="M89">
        <f t="shared" si="67"/>
        <v>57.281652344448958</v>
      </c>
      <c r="N89">
        <f t="shared" si="67"/>
        <v>57.281652154691983</v>
      </c>
      <c r="O89">
        <f t="shared" si="67"/>
        <v>57.281652187433792</v>
      </c>
      <c r="P89">
        <f t="shared" si="67"/>
        <v>57.281652181554819</v>
      </c>
      <c r="Q89">
        <f t="shared" si="67"/>
        <v>57.28165218263166</v>
      </c>
      <c r="R89">
        <f t="shared" si="67"/>
        <v>57.281652182544349</v>
      </c>
      <c r="S89">
        <f t="shared" si="67"/>
        <v>57.281652182544349</v>
      </c>
      <c r="T89">
        <f t="shared" si="67"/>
        <v>57.281652182544349</v>
      </c>
      <c r="U89">
        <f t="shared" si="67"/>
        <v>57.281652182544349</v>
      </c>
    </row>
    <row r="90" spans="2:21">
      <c r="B90" s="7" t="s">
        <v>161</v>
      </c>
      <c r="C90">
        <f>MOD(IF(C89&lt;0,C89+360,C89),360)</f>
        <v>64.734230122994632</v>
      </c>
      <c r="D90">
        <f>MOD(IF(D89&lt;0,D89+360,D89),360)</f>
        <v>56.015463265008293</v>
      </c>
      <c r="E90">
        <f t="shared" ref="E90:U90" si="68">MOD(IF(E89&lt;0,E89+360,E89),360)</f>
        <v>57.498879500693874</v>
      </c>
      <c r="F90">
        <f t="shared" si="68"/>
        <v>57.244424105767393</v>
      </c>
      <c r="G90">
        <f t="shared" si="68"/>
        <v>57.288033647782868</v>
      </c>
      <c r="H90">
        <f t="shared" si="68"/>
        <v>57.280558340542484</v>
      </c>
      <c r="I90">
        <f t="shared" si="68"/>
        <v>57.281839678267715</v>
      </c>
      <c r="J90">
        <f t="shared" si="68"/>
        <v>57.281620043853763</v>
      </c>
      <c r="K90">
        <f t="shared" si="68"/>
        <v>57.281657691433793</v>
      </c>
      <c r="L90">
        <f t="shared" si="68"/>
        <v>57.281651238241466</v>
      </c>
      <c r="M90">
        <f t="shared" si="68"/>
        <v>57.281652344448958</v>
      </c>
      <c r="N90">
        <f t="shared" si="68"/>
        <v>57.281652154691983</v>
      </c>
      <c r="O90">
        <f t="shared" si="68"/>
        <v>57.281652187433792</v>
      </c>
      <c r="P90">
        <f t="shared" si="68"/>
        <v>57.281652181554819</v>
      </c>
      <c r="Q90">
        <f t="shared" si="68"/>
        <v>57.28165218263166</v>
      </c>
      <c r="R90">
        <f t="shared" si="68"/>
        <v>57.281652182544349</v>
      </c>
      <c r="S90">
        <f t="shared" si="68"/>
        <v>57.281652182544349</v>
      </c>
      <c r="T90">
        <f t="shared" si="68"/>
        <v>57.281652182544349</v>
      </c>
      <c r="U90">
        <f t="shared" si="68"/>
        <v>57.281652182544349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64100.62498842593</v>
      </c>
      <c r="D96">
        <f t="shared" ref="D96:U97" si="69">D30</f>
        <v>64100.051967454521</v>
      </c>
      <c r="E96">
        <f t="shared" si="69"/>
        <v>64100.14933298478</v>
      </c>
      <c r="F96">
        <f t="shared" si="69"/>
        <v>64100.132629133703</v>
      </c>
      <c r="G96">
        <f t="shared" si="69"/>
        <v>64100.135491819667</v>
      </c>
      <c r="H96">
        <f t="shared" si="69"/>
        <v>64100.135001111412</v>
      </c>
      <c r="I96">
        <f t="shared" si="69"/>
        <v>64100.135085223337</v>
      </c>
      <c r="J96">
        <f t="shared" si="69"/>
        <v>64100.135070805693</v>
      </c>
      <c r="K96">
        <f t="shared" si="69"/>
        <v>64100.135073277022</v>
      </c>
      <c r="L96">
        <f t="shared" si="69"/>
        <v>64100.135072853409</v>
      </c>
      <c r="M96">
        <f t="shared" si="69"/>
        <v>64100.135072926023</v>
      </c>
      <c r="N96">
        <f t="shared" si="69"/>
        <v>64100.135072913574</v>
      </c>
      <c r="O96">
        <f t="shared" si="69"/>
        <v>64100.135072915713</v>
      </c>
      <c r="P96">
        <f t="shared" si="69"/>
        <v>64100.135072915335</v>
      </c>
      <c r="Q96">
        <f t="shared" si="69"/>
        <v>64100.135072915407</v>
      </c>
      <c r="R96">
        <f t="shared" si="69"/>
        <v>64100.1350729154</v>
      </c>
      <c r="S96">
        <f t="shared" si="69"/>
        <v>64100.1350729154</v>
      </c>
      <c r="T96">
        <f t="shared" si="69"/>
        <v>64100.1350729154</v>
      </c>
      <c r="U96">
        <f t="shared" si="69"/>
        <v>64100.1350729154</v>
      </c>
    </row>
    <row r="97" spans="2:21">
      <c r="B97" s="30" t="s">
        <v>2</v>
      </c>
      <c r="C97">
        <f>C31</f>
        <v>1.1386285021578106E-3</v>
      </c>
      <c r="D97">
        <f t="shared" si="69"/>
        <v>1.1386103438460889E-3</v>
      </c>
      <c r="E97">
        <f t="shared" si="69"/>
        <v>1.1386134292369168E-3</v>
      </c>
      <c r="F97">
        <f t="shared" si="69"/>
        <v>1.138612899912948E-3</v>
      </c>
      <c r="G97">
        <f t="shared" si="69"/>
        <v>1.1386129906278549E-3</v>
      </c>
      <c r="H97">
        <f t="shared" si="69"/>
        <v>1.1386129750779294E-3</v>
      </c>
      <c r="I97">
        <f t="shared" si="69"/>
        <v>1.1386129777433301E-3</v>
      </c>
      <c r="J97">
        <f t="shared" si="69"/>
        <v>1.1386129772864532E-3</v>
      </c>
      <c r="K97">
        <f t="shared" si="69"/>
        <v>1.1386129773647664E-3</v>
      </c>
      <c r="L97">
        <f t="shared" si="69"/>
        <v>1.1386129773513429E-3</v>
      </c>
      <c r="M97">
        <f t="shared" si="69"/>
        <v>1.1386129773536438E-3</v>
      </c>
      <c r="N97">
        <f t="shared" si="69"/>
        <v>1.1386129773532493E-3</v>
      </c>
      <c r="O97">
        <f t="shared" si="69"/>
        <v>1.138612977353317E-3</v>
      </c>
      <c r="P97">
        <f t="shared" si="69"/>
        <v>1.1386129773533051E-3</v>
      </c>
      <c r="Q97">
        <f t="shared" si="69"/>
        <v>1.1386129773533074E-3</v>
      </c>
      <c r="R97">
        <f t="shared" si="69"/>
        <v>1.138612977353307E-3</v>
      </c>
      <c r="S97">
        <f t="shared" si="69"/>
        <v>1.138612977353307E-3</v>
      </c>
      <c r="T97">
        <f t="shared" si="69"/>
        <v>1.138612977353307E-3</v>
      </c>
      <c r="U97">
        <f t="shared" si="69"/>
        <v>1.138612977353307E-3</v>
      </c>
    </row>
    <row r="98" spans="2:21">
      <c r="B98" s="30" t="s">
        <v>76</v>
      </c>
      <c r="C98">
        <f>(C96-51544.5+C97)/365.25</f>
        <v>34.376799800285923</v>
      </c>
      <c r="D98">
        <f t="shared" ref="D98:U98" si="70">(D96-51544.5+D97)/365.25</f>
        <v>34.375230954318589</v>
      </c>
      <c r="E98">
        <f t="shared" si="70"/>
        <v>34.375497526620691</v>
      </c>
      <c r="F98">
        <f t="shared" si="70"/>
        <v>34.375451793967422</v>
      </c>
      <c r="G98">
        <f t="shared" si="70"/>
        <v>34.375459631574692</v>
      </c>
      <c r="H98">
        <f t="shared" si="70"/>
        <v>34.375458288088673</v>
      </c>
      <c r="I98">
        <f t="shared" si="70"/>
        <v>34.375458518374579</v>
      </c>
      <c r="J98">
        <f t="shared" si="70"/>
        <v>34.375458478901216</v>
      </c>
      <c r="K98">
        <f t="shared" si="70"/>
        <v>34.375458485667352</v>
      </c>
      <c r="L98">
        <f t="shared" si="70"/>
        <v>34.375458484507561</v>
      </c>
      <c r="M98">
        <f t="shared" si="70"/>
        <v>34.375458484706364</v>
      </c>
      <c r="N98">
        <f t="shared" si="70"/>
        <v>34.375458484672279</v>
      </c>
      <c r="O98">
        <f t="shared" si="70"/>
        <v>34.375458484678141</v>
      </c>
      <c r="P98">
        <f t="shared" si="70"/>
        <v>34.375458484677104</v>
      </c>
      <c r="Q98">
        <f t="shared" si="70"/>
        <v>34.375458484677303</v>
      </c>
      <c r="R98">
        <f t="shared" si="70"/>
        <v>34.375458484677281</v>
      </c>
      <c r="S98">
        <f t="shared" si="70"/>
        <v>34.375458484677281</v>
      </c>
      <c r="T98">
        <f t="shared" si="70"/>
        <v>34.375458484677281</v>
      </c>
      <c r="U98">
        <f t="shared" si="70"/>
        <v>34.375458484677281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12656.372585693398</v>
      </c>
      <c r="D100">
        <f t="shared" ref="D100:U100" si="72">280.4603+360.00769*D98</f>
        <v>12655.807789080733</v>
      </c>
      <c r="E100">
        <f t="shared" si="72"/>
        <v>12655.903757159431</v>
      </c>
      <c r="F100">
        <f t="shared" si="72"/>
        <v>12655.887293052569</v>
      </c>
      <c r="G100">
        <f t="shared" si="72"/>
        <v>12655.890114651458</v>
      </c>
      <c r="H100">
        <f t="shared" si="72"/>
        <v>12655.889630986159</v>
      </c>
      <c r="I100">
        <f t="shared" si="72"/>
        <v>12655.889713890856</v>
      </c>
      <c r="J100">
        <f t="shared" si="72"/>
        <v>12655.889699680141</v>
      </c>
      <c r="K100">
        <f t="shared" si="72"/>
        <v>12655.889702116003</v>
      </c>
      <c r="L100">
        <f t="shared" si="72"/>
        <v>12655.88970169847</v>
      </c>
      <c r="M100">
        <f t="shared" si="72"/>
        <v>12655.88970177004</v>
      </c>
      <c r="N100">
        <f t="shared" si="72"/>
        <v>12655.889701757769</v>
      </c>
      <c r="O100">
        <f t="shared" si="72"/>
        <v>12655.889701759879</v>
      </c>
      <c r="P100">
        <f t="shared" si="72"/>
        <v>12655.889701759506</v>
      </c>
      <c r="Q100">
        <f t="shared" si="72"/>
        <v>12655.889701759577</v>
      </c>
      <c r="R100">
        <f t="shared" si="72"/>
        <v>12655.88970175957</v>
      </c>
      <c r="S100">
        <f t="shared" si="72"/>
        <v>12655.88970175957</v>
      </c>
      <c r="T100">
        <f t="shared" si="72"/>
        <v>12655.88970175957</v>
      </c>
      <c r="U100">
        <f t="shared" si="72"/>
        <v>12655.88970175957</v>
      </c>
    </row>
    <row r="101" spans="2:21">
      <c r="B101" s="2" t="s">
        <v>78</v>
      </c>
      <c r="C101">
        <f>C100+(1.9146-0.00005*C98)*SIN((359.991*C98+357.538)*C99)</f>
        <v>12657.774386322204</v>
      </c>
      <c r="D101">
        <f t="shared" ref="D101:U101" si="73">D100+(1.9146-0.00005*D98)*SIN((359.991*D98+357.538)*D99)</f>
        <v>12657.222351112005</v>
      </c>
      <c r="E101">
        <f t="shared" si="73"/>
        <v>12657.316160480712</v>
      </c>
      <c r="F101">
        <f t="shared" si="73"/>
        <v>12657.300066999886</v>
      </c>
      <c r="G101">
        <f t="shared" si="73"/>
        <v>12657.302825089611</v>
      </c>
      <c r="H101">
        <f t="shared" si="73"/>
        <v>12657.302352311001</v>
      </c>
      <c r="I101">
        <f t="shared" si="73"/>
        <v>12657.302433349625</v>
      </c>
      <c r="J101">
        <f t="shared" si="73"/>
        <v>12657.302419458774</v>
      </c>
      <c r="K101">
        <f t="shared" si="73"/>
        <v>12657.302421839808</v>
      </c>
      <c r="L101">
        <f t="shared" si="73"/>
        <v>12657.302421431674</v>
      </c>
      <c r="M101">
        <f t="shared" si="73"/>
        <v>12657.302421501632</v>
      </c>
      <c r="N101">
        <f t="shared" si="73"/>
        <v>12657.302421489638</v>
      </c>
      <c r="O101">
        <f t="shared" si="73"/>
        <v>12657.3024214917</v>
      </c>
      <c r="P101">
        <f t="shared" si="73"/>
        <v>12657.302421491335</v>
      </c>
      <c r="Q101">
        <f t="shared" si="73"/>
        <v>12657.302421491404</v>
      </c>
      <c r="R101">
        <f t="shared" si="73"/>
        <v>12657.302421491398</v>
      </c>
      <c r="S101">
        <f t="shared" si="73"/>
        <v>12657.302421491398</v>
      </c>
      <c r="T101">
        <f t="shared" si="73"/>
        <v>12657.302421491398</v>
      </c>
      <c r="U101">
        <f t="shared" si="73"/>
        <v>12657.302421491398</v>
      </c>
    </row>
    <row r="102" spans="2:21">
      <c r="B102" s="2" t="s">
        <v>81</v>
      </c>
      <c r="C102">
        <f>C101+0.02*SIN((719.981*C98+355.05)*C99)</f>
        <v>12657.754442810834</v>
      </c>
      <c r="D102">
        <f t="shared" ref="D102:U102" si="74">D101+0.02*SIN((719.981*D98+355.05)*D99)</f>
        <v>12657.202441087098</v>
      </c>
      <c r="E102">
        <f t="shared" si="74"/>
        <v>12657.296244219833</v>
      </c>
      <c r="F102">
        <f t="shared" si="74"/>
        <v>12657.280151792958</v>
      </c>
      <c r="G102">
        <f t="shared" si="74"/>
        <v>12657.282909701593</v>
      </c>
      <c r="H102">
        <f t="shared" si="74"/>
        <v>12657.28243695401</v>
      </c>
      <c r="I102">
        <f t="shared" si="74"/>
        <v>12657.282517987316</v>
      </c>
      <c r="J102">
        <f t="shared" si="74"/>
        <v>12657.282504097377</v>
      </c>
      <c r="K102">
        <f t="shared" si="74"/>
        <v>12657.282506478254</v>
      </c>
      <c r="L102">
        <f t="shared" si="74"/>
        <v>12657.282506070147</v>
      </c>
      <c r="M102">
        <f t="shared" si="74"/>
        <v>12657.2825061401</v>
      </c>
      <c r="N102">
        <f t="shared" si="74"/>
        <v>12657.282506128107</v>
      </c>
      <c r="O102">
        <f t="shared" si="74"/>
        <v>12657.28250613017</v>
      </c>
      <c r="P102">
        <f t="shared" si="74"/>
        <v>12657.282506129804</v>
      </c>
      <c r="Q102">
        <f t="shared" si="74"/>
        <v>12657.282506129874</v>
      </c>
      <c r="R102">
        <f t="shared" si="74"/>
        <v>12657.282506129868</v>
      </c>
      <c r="S102">
        <f t="shared" si="74"/>
        <v>12657.282506129868</v>
      </c>
      <c r="T102">
        <f t="shared" si="74"/>
        <v>12657.282506129868</v>
      </c>
      <c r="U102">
        <f t="shared" si="74"/>
        <v>12657.282506129868</v>
      </c>
    </row>
    <row r="103" spans="2:21">
      <c r="B103" s="2" t="s">
        <v>82</v>
      </c>
      <c r="C103">
        <f>C102+0.0048*SIN((19.341*C98+234.95)*C99)</f>
        <v>12657.754456911543</v>
      </c>
      <c r="D103">
        <f t="shared" ref="D103:U103" si="75">D102+0.0048*SIN((19.341*D98+234.95)*D99)</f>
        <v>12657.202457729807</v>
      </c>
      <c r="E103">
        <f t="shared" si="75"/>
        <v>12657.296260430616</v>
      </c>
      <c r="F103">
        <f t="shared" si="75"/>
        <v>12657.280168077841</v>
      </c>
      <c r="G103">
        <f t="shared" si="75"/>
        <v>12657.282925973777</v>
      </c>
      <c r="H103">
        <f t="shared" si="75"/>
        <v>12657.282453228372</v>
      </c>
      <c r="I103">
        <f t="shared" si="75"/>
        <v>12657.282534261305</v>
      </c>
      <c r="J103">
        <f t="shared" si="75"/>
        <v>12657.282520371429</v>
      </c>
      <c r="K103">
        <f t="shared" si="75"/>
        <v>12657.282522752295</v>
      </c>
      <c r="L103">
        <f t="shared" si="75"/>
        <v>12657.282522344191</v>
      </c>
      <c r="M103">
        <f t="shared" si="75"/>
        <v>12657.282522414143</v>
      </c>
      <c r="N103">
        <f t="shared" si="75"/>
        <v>12657.282522402151</v>
      </c>
      <c r="O103">
        <f t="shared" si="75"/>
        <v>12657.282522404214</v>
      </c>
      <c r="P103">
        <f t="shared" si="75"/>
        <v>12657.282522403848</v>
      </c>
      <c r="Q103">
        <f t="shared" si="75"/>
        <v>12657.282522403917</v>
      </c>
      <c r="R103">
        <f t="shared" si="75"/>
        <v>12657.282522403912</v>
      </c>
      <c r="S103">
        <f t="shared" si="75"/>
        <v>12657.282522403912</v>
      </c>
      <c r="T103">
        <f t="shared" si="75"/>
        <v>12657.282522403912</v>
      </c>
      <c r="U103">
        <f t="shared" si="75"/>
        <v>12657.282522403912</v>
      </c>
    </row>
    <row r="104" spans="2:21">
      <c r="B104" s="2" t="s">
        <v>83</v>
      </c>
      <c r="C104">
        <f>C103+0.002*SIN((329.64*C98+247.1)*C99)</f>
        <v>12657.756172472591</v>
      </c>
      <c r="D104">
        <f t="shared" ref="D104:U104" si="76">D103+0.002*SIN((329.64*D98+247.1)*D99)</f>
        <v>12657.204163942031</v>
      </c>
      <c r="E104">
        <f t="shared" si="76"/>
        <v>12657.297968241181</v>
      </c>
      <c r="F104">
        <f t="shared" si="76"/>
        <v>12657.281875614482</v>
      </c>
      <c r="G104">
        <f t="shared" si="76"/>
        <v>12657.284633557372</v>
      </c>
      <c r="H104">
        <f t="shared" si="76"/>
        <v>12657.284160803918</v>
      </c>
      <c r="I104">
        <f t="shared" si="76"/>
        <v>12657.28424183823</v>
      </c>
      <c r="J104">
        <f t="shared" si="76"/>
        <v>12657.284227948117</v>
      </c>
      <c r="K104">
        <f t="shared" si="76"/>
        <v>12657.284230329025</v>
      </c>
      <c r="L104">
        <f t="shared" si="76"/>
        <v>12657.284229920913</v>
      </c>
      <c r="M104">
        <f t="shared" si="76"/>
        <v>12657.284229990866</v>
      </c>
      <c r="N104">
        <f t="shared" si="76"/>
        <v>12657.284229978874</v>
      </c>
      <c r="O104">
        <f t="shared" si="76"/>
        <v>12657.284229980936</v>
      </c>
      <c r="P104">
        <f t="shared" si="76"/>
        <v>12657.284229980571</v>
      </c>
      <c r="Q104">
        <f t="shared" si="76"/>
        <v>12657.28422998064</v>
      </c>
      <c r="R104">
        <f t="shared" si="76"/>
        <v>12657.284229980634</v>
      </c>
      <c r="S104">
        <f t="shared" si="76"/>
        <v>12657.284229980634</v>
      </c>
      <c r="T104">
        <f t="shared" si="76"/>
        <v>12657.284229980634</v>
      </c>
      <c r="U104">
        <f t="shared" si="76"/>
        <v>12657.284229980634</v>
      </c>
    </row>
    <row r="105" spans="2:21">
      <c r="B105" s="2" t="s">
        <v>84</v>
      </c>
      <c r="C105">
        <f>C104+0.0018*SIN((4452.67*C98+297.8)*C99)</f>
        <v>12657.756371404676</v>
      </c>
      <c r="D105">
        <f t="shared" ref="D105:U105" si="77">D104+0.0018*SIN((4452.67*D98+297.8)*D99)</f>
        <v>12657.20414382411</v>
      </c>
      <c r="E105">
        <f t="shared" si="77"/>
        <v>12657.297985411982</v>
      </c>
      <c r="F105">
        <f t="shared" si="77"/>
        <v>12657.281886388178</v>
      </c>
      <c r="G105">
        <f t="shared" si="77"/>
        <v>12657.284645427408</v>
      </c>
      <c r="H105">
        <f t="shared" si="77"/>
        <v>12657.284172486025</v>
      </c>
      <c r="I105">
        <f t="shared" si="77"/>
        <v>12657.284253552549</v>
      </c>
      <c r="J105">
        <f t="shared" si="77"/>
        <v>12657.284239656916</v>
      </c>
      <c r="K105">
        <f t="shared" si="77"/>
        <v>12657.28424203877</v>
      </c>
      <c r="L105">
        <f t="shared" si="77"/>
        <v>12657.284241630496</v>
      </c>
      <c r="M105">
        <f t="shared" si="77"/>
        <v>12657.284241700476</v>
      </c>
      <c r="N105">
        <f t="shared" si="77"/>
        <v>12657.28424168848</v>
      </c>
      <c r="O105">
        <f t="shared" si="77"/>
        <v>12657.284241690542</v>
      </c>
      <c r="P105">
        <f t="shared" si="77"/>
        <v>12657.284241690177</v>
      </c>
      <c r="Q105">
        <f t="shared" si="77"/>
        <v>12657.284241690246</v>
      </c>
      <c r="R105">
        <f t="shared" si="77"/>
        <v>12657.28424169024</v>
      </c>
      <c r="S105">
        <f t="shared" si="77"/>
        <v>12657.28424169024</v>
      </c>
      <c r="T105">
        <f t="shared" si="77"/>
        <v>12657.28424169024</v>
      </c>
      <c r="U105">
        <f t="shared" si="77"/>
        <v>12657.28424169024</v>
      </c>
    </row>
    <row r="106" spans="2:21">
      <c r="B106" s="2" t="s">
        <v>85</v>
      </c>
      <c r="C106">
        <f>C105+0.0018*SIN((0.2*C98+251.3)*C99)</f>
        <v>12657.754609601838</v>
      </c>
      <c r="D106">
        <f t="shared" ref="D106:U106" si="78">D105+0.0018*SIN((0.2*D98+251.3)*D99)</f>
        <v>12657.202382023292</v>
      </c>
      <c r="E106">
        <f t="shared" si="78"/>
        <v>12657.29622361082</v>
      </c>
      <c r="F106">
        <f t="shared" si="78"/>
        <v>12657.280124587076</v>
      </c>
      <c r="G106">
        <f t="shared" si="78"/>
        <v>12657.282883626294</v>
      </c>
      <c r="H106">
        <f t="shared" si="78"/>
        <v>12657.282410684913</v>
      </c>
      <c r="I106">
        <f t="shared" si="78"/>
        <v>12657.282491751437</v>
      </c>
      <c r="J106">
        <f t="shared" si="78"/>
        <v>12657.282477855804</v>
      </c>
      <c r="K106">
        <f t="shared" si="78"/>
        <v>12657.282480237658</v>
      </c>
      <c r="L106">
        <f t="shared" si="78"/>
        <v>12657.282479829384</v>
      </c>
      <c r="M106">
        <f t="shared" si="78"/>
        <v>12657.282479899364</v>
      </c>
      <c r="N106">
        <f t="shared" si="78"/>
        <v>12657.282479887368</v>
      </c>
      <c r="O106">
        <f t="shared" si="78"/>
        <v>12657.282479889431</v>
      </c>
      <c r="P106">
        <f t="shared" si="78"/>
        <v>12657.282479889065</v>
      </c>
      <c r="Q106">
        <f t="shared" si="78"/>
        <v>12657.282479889134</v>
      </c>
      <c r="R106">
        <f t="shared" si="78"/>
        <v>12657.282479889129</v>
      </c>
      <c r="S106">
        <f t="shared" si="78"/>
        <v>12657.282479889129</v>
      </c>
      <c r="T106">
        <f t="shared" si="78"/>
        <v>12657.282479889129</v>
      </c>
      <c r="U106">
        <f t="shared" si="78"/>
        <v>12657.282479889129</v>
      </c>
    </row>
    <row r="107" spans="2:21">
      <c r="B107" s="2" t="s">
        <v>86</v>
      </c>
      <c r="C107">
        <f>C106+0.0015*SIN((450.37*C98+343.2)*C99)</f>
        <v>12657.754233507854</v>
      </c>
      <c r="D107">
        <f t="shared" ref="D107:U107" si="79">D106+0.0015*SIN((450.37*D98+343.2)*D99)</f>
        <v>12657.201988051498</v>
      </c>
      <c r="E107">
        <f t="shared" si="79"/>
        <v>12657.295832672606</v>
      </c>
      <c r="F107">
        <f t="shared" si="79"/>
        <v>12657.279733128304</v>
      </c>
      <c r="G107">
        <f t="shared" si="79"/>
        <v>12657.282492256731</v>
      </c>
      <c r="H107">
        <f t="shared" si="79"/>
        <v>12657.282019300057</v>
      </c>
      <c r="I107">
        <f t="shared" si="79"/>
        <v>12657.282100369202</v>
      </c>
      <c r="J107">
        <f t="shared" si="79"/>
        <v>12657.28208647312</v>
      </c>
      <c r="K107">
        <f t="shared" si="79"/>
        <v>12657.282088855052</v>
      </c>
      <c r="L107">
        <f t="shared" si="79"/>
        <v>12657.282088446764</v>
      </c>
      <c r="M107">
        <f t="shared" si="79"/>
        <v>12657.282088516748</v>
      </c>
      <c r="N107">
        <f t="shared" si="79"/>
        <v>12657.282088504749</v>
      </c>
      <c r="O107">
        <f t="shared" si="79"/>
        <v>12657.282088506814</v>
      </c>
      <c r="P107">
        <f t="shared" si="79"/>
        <v>12657.282088506448</v>
      </c>
      <c r="Q107">
        <f t="shared" si="79"/>
        <v>12657.282088506518</v>
      </c>
      <c r="R107">
        <f t="shared" si="79"/>
        <v>12657.282088506512</v>
      </c>
      <c r="S107">
        <f t="shared" si="79"/>
        <v>12657.282088506512</v>
      </c>
      <c r="T107">
        <f t="shared" si="79"/>
        <v>12657.282088506512</v>
      </c>
      <c r="U107">
        <f t="shared" si="79"/>
        <v>12657.282088506512</v>
      </c>
    </row>
    <row r="108" spans="2:21">
      <c r="B108" s="2" t="s">
        <v>87</v>
      </c>
      <c r="C108">
        <f>C107+0.0013*SIN((225.18*C98+81.4)*C99)</f>
        <v>12657.752945024544</v>
      </c>
      <c r="D108">
        <f t="shared" ref="D108:U108" si="80">D107+0.0013*SIN((225.18*D98+81.4)*D99)</f>
        <v>12657.200700657242</v>
      </c>
      <c r="E108">
        <f t="shared" si="80"/>
        <v>12657.29454508985</v>
      </c>
      <c r="F108">
        <f t="shared" si="80"/>
        <v>12657.278445577786</v>
      </c>
      <c r="G108">
        <f t="shared" si="80"/>
        <v>12657.281204700685</v>
      </c>
      <c r="H108">
        <f t="shared" si="80"/>
        <v>12657.280731744959</v>
      </c>
      <c r="I108">
        <f t="shared" si="80"/>
        <v>12657.280812813942</v>
      </c>
      <c r="J108">
        <f t="shared" si="80"/>
        <v>12657.280798917887</v>
      </c>
      <c r="K108">
        <f t="shared" si="80"/>
        <v>12657.280801299816</v>
      </c>
      <c r="L108">
        <f t="shared" si="80"/>
        <v>12657.280800891527</v>
      </c>
      <c r="M108">
        <f t="shared" si="80"/>
        <v>12657.280800961511</v>
      </c>
      <c r="N108">
        <f t="shared" si="80"/>
        <v>12657.280800949513</v>
      </c>
      <c r="O108">
        <f t="shared" si="80"/>
        <v>12657.280800951577</v>
      </c>
      <c r="P108">
        <f t="shared" si="80"/>
        <v>12657.280800951212</v>
      </c>
      <c r="Q108">
        <f t="shared" si="80"/>
        <v>12657.280800951281</v>
      </c>
      <c r="R108">
        <f t="shared" si="80"/>
        <v>12657.280800951276</v>
      </c>
      <c r="S108">
        <f t="shared" si="80"/>
        <v>12657.280800951276</v>
      </c>
      <c r="T108">
        <f t="shared" si="80"/>
        <v>12657.280800951276</v>
      </c>
      <c r="U108">
        <f t="shared" si="80"/>
        <v>12657.280800951276</v>
      </c>
    </row>
    <row r="109" spans="2:21">
      <c r="B109" s="2" t="s">
        <v>88</v>
      </c>
      <c r="C109">
        <f>C108+0.0008*SIN((659.29*C98+132.5)*C99)</f>
        <v>12657.753659216924</v>
      </c>
      <c r="D109">
        <f t="shared" ref="D109:U109" si="81">D108+0.0008*SIN((659.29*D98+132.5)*D99)</f>
        <v>12657.201421239999</v>
      </c>
      <c r="E109">
        <f t="shared" si="81"/>
        <v>12657.295264603283</v>
      </c>
      <c r="F109">
        <f t="shared" si="81"/>
        <v>12657.279165275151</v>
      </c>
      <c r="G109">
        <f t="shared" si="81"/>
        <v>12657.281924366542</v>
      </c>
      <c r="H109">
        <f t="shared" si="81"/>
        <v>12657.281451416218</v>
      </c>
      <c r="I109">
        <f t="shared" si="81"/>
        <v>12657.281532484276</v>
      </c>
      <c r="J109">
        <f t="shared" si="81"/>
        <v>12657.281518588379</v>
      </c>
      <c r="K109">
        <f t="shared" si="81"/>
        <v>12657.28152097028</v>
      </c>
      <c r="L109">
        <f t="shared" si="81"/>
        <v>12657.281520561995</v>
      </c>
      <c r="M109">
        <f t="shared" si="81"/>
        <v>12657.281520631979</v>
      </c>
      <c r="N109">
        <f t="shared" si="81"/>
        <v>12657.281520619981</v>
      </c>
      <c r="O109">
        <f t="shared" si="81"/>
        <v>12657.281520622046</v>
      </c>
      <c r="P109">
        <f t="shared" si="81"/>
        <v>12657.28152062168</v>
      </c>
      <c r="Q109">
        <f t="shared" si="81"/>
        <v>12657.281520621749</v>
      </c>
      <c r="R109">
        <f t="shared" si="81"/>
        <v>12657.281520621744</v>
      </c>
      <c r="S109">
        <f t="shared" si="81"/>
        <v>12657.281520621744</v>
      </c>
      <c r="T109">
        <f t="shared" si="81"/>
        <v>12657.281520621744</v>
      </c>
      <c r="U109">
        <f t="shared" si="81"/>
        <v>12657.281520621744</v>
      </c>
    </row>
    <row r="110" spans="2:21">
      <c r="B110" s="2" t="s">
        <v>89</v>
      </c>
      <c r="C110">
        <f>C109+0.0007*SIN((90.38*C98+153.3)*C99)</f>
        <v>12657.753901787297</v>
      </c>
      <c r="D110">
        <f t="shared" ref="D110:U110" si="82">D109+0.0007*SIN((90.38*D98+153.3)*D99)</f>
        <v>12657.201662184647</v>
      </c>
      <c r="E110">
        <f t="shared" si="82"/>
        <v>12657.295505824271</v>
      </c>
      <c r="F110">
        <f t="shared" si="82"/>
        <v>12657.279406448735</v>
      </c>
      <c r="G110">
        <f t="shared" si="82"/>
        <v>12657.282165548249</v>
      </c>
      <c r="H110">
        <f t="shared" si="82"/>
        <v>12657.281692596534</v>
      </c>
      <c r="I110">
        <f t="shared" si="82"/>
        <v>12657.28177366483</v>
      </c>
      <c r="J110">
        <f t="shared" si="82"/>
        <v>12657.281759768892</v>
      </c>
      <c r="K110">
        <f t="shared" si="82"/>
        <v>12657.2817621508</v>
      </c>
      <c r="L110">
        <f t="shared" si="82"/>
        <v>12657.281761742515</v>
      </c>
      <c r="M110">
        <f t="shared" si="82"/>
        <v>12657.281761812499</v>
      </c>
      <c r="N110">
        <f t="shared" si="82"/>
        <v>12657.281761800501</v>
      </c>
      <c r="O110">
        <f t="shared" si="82"/>
        <v>12657.281761802566</v>
      </c>
      <c r="P110">
        <f t="shared" si="82"/>
        <v>12657.2817618022</v>
      </c>
      <c r="Q110">
        <f t="shared" si="82"/>
        <v>12657.281761802269</v>
      </c>
      <c r="R110">
        <f t="shared" si="82"/>
        <v>12657.281761802264</v>
      </c>
      <c r="S110">
        <f t="shared" si="82"/>
        <v>12657.281761802264</v>
      </c>
      <c r="T110">
        <f t="shared" si="82"/>
        <v>12657.281761802264</v>
      </c>
      <c r="U110">
        <f t="shared" si="82"/>
        <v>12657.281761802264</v>
      </c>
    </row>
    <row r="111" spans="2:21">
      <c r="B111" s="2" t="s">
        <v>90</v>
      </c>
      <c r="C111">
        <f>C110+0.0007*SIN((30.35*C98+206.8)*C99)</f>
        <v>12657.754021705887</v>
      </c>
      <c r="D111">
        <f t="shared" ref="D111:U111" si="83">D110+0.0007*SIN((30.35*D98+206.8)*D99)</f>
        <v>12657.201782676317</v>
      </c>
      <c r="E111">
        <f t="shared" si="83"/>
        <v>12657.295626218571</v>
      </c>
      <c r="F111">
        <f t="shared" si="83"/>
        <v>12657.27952685974</v>
      </c>
      <c r="G111">
        <f t="shared" si="83"/>
        <v>12657.282285956391</v>
      </c>
      <c r="H111">
        <f t="shared" si="83"/>
        <v>12657.281813005167</v>
      </c>
      <c r="I111">
        <f t="shared" si="83"/>
        <v>12657.28189407338</v>
      </c>
      <c r="J111">
        <f t="shared" si="83"/>
        <v>12657.281880177454</v>
      </c>
      <c r="K111">
        <f t="shared" si="83"/>
        <v>12657.28188255936</v>
      </c>
      <c r="L111">
        <f t="shared" si="83"/>
        <v>12657.281882151075</v>
      </c>
      <c r="M111">
        <f t="shared" si="83"/>
        <v>12657.281882221059</v>
      </c>
      <c r="N111">
        <f t="shared" si="83"/>
        <v>12657.281882209061</v>
      </c>
      <c r="O111">
        <f t="shared" si="83"/>
        <v>12657.281882211126</v>
      </c>
      <c r="P111">
        <f t="shared" si="83"/>
        <v>12657.28188221076</v>
      </c>
      <c r="Q111">
        <f t="shared" si="83"/>
        <v>12657.281882210829</v>
      </c>
      <c r="R111">
        <f t="shared" si="83"/>
        <v>12657.281882210824</v>
      </c>
      <c r="S111">
        <f t="shared" si="83"/>
        <v>12657.281882210824</v>
      </c>
      <c r="T111">
        <f t="shared" si="83"/>
        <v>12657.281882210824</v>
      </c>
      <c r="U111">
        <f t="shared" si="83"/>
        <v>12657.281882210824</v>
      </c>
    </row>
    <row r="112" spans="2:21">
      <c r="B112" s="2" t="s">
        <v>91</v>
      </c>
      <c r="C112">
        <f>C111+0.0006*SIN((337.18*C98+29.8)*C99)</f>
        <v>12657.754610743343</v>
      </c>
      <c r="D112">
        <f t="shared" ref="D112:U112" si="84">D111+0.0006*SIN((337.18*D98+29.8)*D99)</f>
        <v>12657.202372742731</v>
      </c>
      <c r="E112">
        <f t="shared" si="84"/>
        <v>12657.296216113693</v>
      </c>
      <c r="F112">
        <f t="shared" si="84"/>
        <v>12657.280116784352</v>
      </c>
      <c r="G112">
        <f t="shared" si="84"/>
        <v>12657.282875875953</v>
      </c>
      <c r="H112">
        <f t="shared" si="84"/>
        <v>12657.282402925595</v>
      </c>
      <c r="I112">
        <f t="shared" si="84"/>
        <v>12657.282483993658</v>
      </c>
      <c r="J112">
        <f t="shared" si="84"/>
        <v>12657.282470097758</v>
      </c>
      <c r="K112">
        <f t="shared" si="84"/>
        <v>12657.282472479661</v>
      </c>
      <c r="L112">
        <f t="shared" si="84"/>
        <v>12657.282472071376</v>
      </c>
      <c r="M112">
        <f t="shared" si="84"/>
        <v>12657.28247214136</v>
      </c>
      <c r="N112">
        <f t="shared" si="84"/>
        <v>12657.282472129362</v>
      </c>
      <c r="O112">
        <f t="shared" si="84"/>
        <v>12657.282472131426</v>
      </c>
      <c r="P112">
        <f t="shared" si="84"/>
        <v>12657.282472131061</v>
      </c>
      <c r="Q112">
        <f t="shared" si="84"/>
        <v>12657.28247213113</v>
      </c>
      <c r="R112">
        <f t="shared" si="84"/>
        <v>12657.282472131124</v>
      </c>
      <c r="S112">
        <f t="shared" si="84"/>
        <v>12657.282472131124</v>
      </c>
      <c r="T112">
        <f t="shared" si="84"/>
        <v>12657.282472131124</v>
      </c>
      <c r="U112">
        <f t="shared" si="84"/>
        <v>12657.282472131124</v>
      </c>
    </row>
    <row r="113" spans="2:21">
      <c r="B113" s="2" t="s">
        <v>92</v>
      </c>
      <c r="C113">
        <f>C112+0.0005*SIN((1.5*C98+207.4)*C99)</f>
        <v>12657.754119987789</v>
      </c>
      <c r="D113">
        <f t="shared" ref="D113:U113" si="85">D112+0.0005*SIN((1.5*D98+207.4)*D99)</f>
        <v>12657.201881991108</v>
      </c>
      <c r="E113">
        <f t="shared" si="85"/>
        <v>12657.295725361402</v>
      </c>
      <c r="F113">
        <f t="shared" si="85"/>
        <v>12657.279626032176</v>
      </c>
      <c r="G113">
        <f t="shared" si="85"/>
        <v>12657.282385123757</v>
      </c>
      <c r="H113">
        <f t="shared" si="85"/>
        <v>12657.281912173403</v>
      </c>
      <c r="I113">
        <f t="shared" si="85"/>
        <v>12657.281993241464</v>
      </c>
      <c r="J113">
        <f t="shared" si="85"/>
        <v>12657.281979345564</v>
      </c>
      <c r="K113">
        <f t="shared" si="85"/>
        <v>12657.281981727467</v>
      </c>
      <c r="L113">
        <f t="shared" si="85"/>
        <v>12657.281981319182</v>
      </c>
      <c r="M113">
        <f t="shared" si="85"/>
        <v>12657.281981389166</v>
      </c>
      <c r="N113">
        <f t="shared" si="85"/>
        <v>12657.281981377168</v>
      </c>
      <c r="O113">
        <f t="shared" si="85"/>
        <v>12657.281981379232</v>
      </c>
      <c r="P113">
        <f t="shared" si="85"/>
        <v>12657.281981378866</v>
      </c>
      <c r="Q113">
        <f t="shared" si="85"/>
        <v>12657.281981378936</v>
      </c>
      <c r="R113">
        <f t="shared" si="85"/>
        <v>12657.28198137893</v>
      </c>
      <c r="S113">
        <f t="shared" si="85"/>
        <v>12657.28198137893</v>
      </c>
      <c r="T113">
        <f t="shared" si="85"/>
        <v>12657.28198137893</v>
      </c>
      <c r="U113">
        <f t="shared" si="85"/>
        <v>12657.28198137893</v>
      </c>
    </row>
    <row r="114" spans="2:21">
      <c r="B114" s="2" t="s">
        <v>93</v>
      </c>
      <c r="C114">
        <f>C113+0.0005*SIN((22.81*C98+291.2)*C99)</f>
        <v>12657.754079321237</v>
      </c>
      <c r="D114">
        <f t="shared" ref="D114:U114" si="86">D113+0.0005*SIN((22.81*D98+291.2)*D99)</f>
        <v>12657.201841013313</v>
      </c>
      <c r="E114">
        <f t="shared" si="86"/>
        <v>12657.295684436493</v>
      </c>
      <c r="F114">
        <f t="shared" si="86"/>
        <v>12657.279585098193</v>
      </c>
      <c r="G114">
        <f t="shared" si="86"/>
        <v>12657.28234419133</v>
      </c>
      <c r="H114">
        <f t="shared" si="86"/>
        <v>12657.281871240708</v>
      </c>
      <c r="I114">
        <f t="shared" si="86"/>
        <v>12657.281952308815</v>
      </c>
      <c r="J114">
        <f t="shared" si="86"/>
        <v>12657.281938412907</v>
      </c>
      <c r="K114">
        <f t="shared" si="86"/>
        <v>12657.281940794812</v>
      </c>
      <c r="L114">
        <f t="shared" si="86"/>
        <v>12657.281940386527</v>
      </c>
      <c r="M114">
        <f t="shared" si="86"/>
        <v>12657.281940456511</v>
      </c>
      <c r="N114">
        <f t="shared" si="86"/>
        <v>12657.281940444513</v>
      </c>
      <c r="O114">
        <f t="shared" si="86"/>
        <v>12657.281940446577</v>
      </c>
      <c r="P114">
        <f t="shared" si="86"/>
        <v>12657.281940446212</v>
      </c>
      <c r="Q114">
        <f t="shared" si="86"/>
        <v>12657.281940446281</v>
      </c>
      <c r="R114">
        <f t="shared" si="86"/>
        <v>12657.281940446275</v>
      </c>
      <c r="S114">
        <f t="shared" si="86"/>
        <v>12657.281940446275</v>
      </c>
      <c r="T114">
        <f t="shared" si="86"/>
        <v>12657.281940446275</v>
      </c>
      <c r="U114">
        <f t="shared" si="86"/>
        <v>12657.281940446275</v>
      </c>
    </row>
    <row r="115" spans="2:21">
      <c r="B115" s="2" t="s">
        <v>94</v>
      </c>
      <c r="C115">
        <f>C114+0.0004*SIN((315.56*C98+234.9)*C99)</f>
        <v>12657.753689328028</v>
      </c>
      <c r="D115">
        <f t="shared" ref="D115:U115" si="87">D114+0.0004*SIN((315.56*D98+234.9)*D99)</f>
        <v>12657.201450266428</v>
      </c>
      <c r="E115">
        <f t="shared" si="87"/>
        <v>12657.295293815614</v>
      </c>
      <c r="F115">
        <f t="shared" si="87"/>
        <v>12657.279194455637</v>
      </c>
      <c r="G115">
        <f t="shared" si="87"/>
        <v>12657.281953552487</v>
      </c>
      <c r="H115">
        <f t="shared" si="87"/>
        <v>12657.281480601228</v>
      </c>
      <c r="I115">
        <f t="shared" si="87"/>
        <v>12657.281561669444</v>
      </c>
      <c r="J115">
        <f t="shared" si="87"/>
        <v>12657.281547773518</v>
      </c>
      <c r="K115">
        <f t="shared" si="87"/>
        <v>12657.281550155427</v>
      </c>
      <c r="L115">
        <f t="shared" si="87"/>
        <v>12657.28154974714</v>
      </c>
      <c r="M115">
        <f t="shared" si="87"/>
        <v>12657.281549817124</v>
      </c>
      <c r="N115">
        <f t="shared" si="87"/>
        <v>12657.281549805126</v>
      </c>
      <c r="O115">
        <f t="shared" si="87"/>
        <v>12657.28154980719</v>
      </c>
      <c r="P115">
        <f t="shared" si="87"/>
        <v>12657.281549806825</v>
      </c>
      <c r="Q115">
        <f t="shared" si="87"/>
        <v>12657.281549806894</v>
      </c>
      <c r="R115">
        <f t="shared" si="87"/>
        <v>12657.281549806889</v>
      </c>
      <c r="S115">
        <f t="shared" si="87"/>
        <v>12657.281549806889</v>
      </c>
      <c r="T115">
        <f t="shared" si="87"/>
        <v>12657.281549806889</v>
      </c>
      <c r="U115">
        <f t="shared" si="87"/>
        <v>12657.281549806889</v>
      </c>
    </row>
    <row r="116" spans="2:21">
      <c r="B116" s="2" t="s">
        <v>95</v>
      </c>
      <c r="C116">
        <f>C115+0.0004*SIN((299.3*C98+157.3)*C99)</f>
        <v>12657.753733056459</v>
      </c>
      <c r="D116">
        <f t="shared" ref="D116:U116" si="88">D115+0.0004*SIN((299.3*D98+157.3)*D99)</f>
        <v>12657.201490734958</v>
      </c>
      <c r="E116">
        <f t="shared" si="88"/>
        <v>12657.295334838253</v>
      </c>
      <c r="F116">
        <f t="shared" si="88"/>
        <v>12657.279235383219</v>
      </c>
      <c r="G116">
        <f t="shared" si="88"/>
        <v>12657.281994496359</v>
      </c>
      <c r="H116">
        <f t="shared" si="88"/>
        <v>12657.281521542309</v>
      </c>
      <c r="I116">
        <f t="shared" si="88"/>
        <v>12657.281602611003</v>
      </c>
      <c r="J116">
        <f t="shared" si="88"/>
        <v>12657.281588714995</v>
      </c>
      <c r="K116">
        <f t="shared" si="88"/>
        <v>12657.281591096918</v>
      </c>
      <c r="L116">
        <f t="shared" si="88"/>
        <v>12657.281590688628</v>
      </c>
      <c r="M116">
        <f t="shared" si="88"/>
        <v>12657.281590758614</v>
      </c>
      <c r="N116">
        <f t="shared" si="88"/>
        <v>12657.281590746616</v>
      </c>
      <c r="O116">
        <f t="shared" si="88"/>
        <v>12657.28159074868</v>
      </c>
      <c r="P116">
        <f t="shared" si="88"/>
        <v>12657.281590748315</v>
      </c>
      <c r="Q116">
        <f t="shared" si="88"/>
        <v>12657.281590748384</v>
      </c>
      <c r="R116">
        <f t="shared" si="88"/>
        <v>12657.281590748378</v>
      </c>
      <c r="S116">
        <f t="shared" si="88"/>
        <v>12657.281590748378</v>
      </c>
      <c r="T116">
        <f t="shared" si="88"/>
        <v>12657.281590748378</v>
      </c>
      <c r="U116">
        <f t="shared" si="88"/>
        <v>12657.281590748378</v>
      </c>
    </row>
    <row r="117" spans="2:21">
      <c r="B117" s="2" t="s">
        <v>96</v>
      </c>
      <c r="C117">
        <f>C116+0.0004*SIN((720.02*C98+21.1)*C99)</f>
        <v>12657.753365082386</v>
      </c>
      <c r="D117">
        <f t="shared" ref="D117:U117" si="89">D116+0.0004*SIN((720.02*D98+21.1)*D99)</f>
        <v>12657.201119740692</v>
      </c>
      <c r="E117">
        <f t="shared" si="89"/>
        <v>12657.294964347027</v>
      </c>
      <c r="F117">
        <f t="shared" si="89"/>
        <v>12657.278864805397</v>
      </c>
      <c r="G117">
        <f t="shared" si="89"/>
        <v>12657.28162393337</v>
      </c>
      <c r="H117">
        <f t="shared" si="89"/>
        <v>12657.281150976776</v>
      </c>
      <c r="I117">
        <f t="shared" si="89"/>
        <v>12657.281232045907</v>
      </c>
      <c r="J117">
        <f t="shared" si="89"/>
        <v>12657.281218149825</v>
      </c>
      <c r="K117">
        <f t="shared" si="89"/>
        <v>12657.28122053176</v>
      </c>
      <c r="L117">
        <f t="shared" si="89"/>
        <v>12657.281220123468</v>
      </c>
      <c r="M117">
        <f t="shared" si="89"/>
        <v>12657.281220193454</v>
      </c>
      <c r="N117">
        <f t="shared" si="89"/>
        <v>12657.281220181456</v>
      </c>
      <c r="O117">
        <f t="shared" si="89"/>
        <v>12657.28122018352</v>
      </c>
      <c r="P117">
        <f t="shared" si="89"/>
        <v>12657.281220183155</v>
      </c>
      <c r="Q117">
        <f t="shared" si="89"/>
        <v>12657.281220183224</v>
      </c>
      <c r="R117">
        <f t="shared" si="89"/>
        <v>12657.281220183218</v>
      </c>
      <c r="S117">
        <f t="shared" si="89"/>
        <v>12657.281220183218</v>
      </c>
      <c r="T117">
        <f t="shared" si="89"/>
        <v>12657.281220183218</v>
      </c>
      <c r="U117">
        <f t="shared" si="89"/>
        <v>12657.281220183218</v>
      </c>
    </row>
    <row r="118" spans="2:21">
      <c r="B118" s="2" t="s">
        <v>97</v>
      </c>
      <c r="C118">
        <f>C117+0.0003*SIN((1079.97*C98+352.5)*C99)</f>
        <v>12657.753551477928</v>
      </c>
      <c r="D118">
        <f t="shared" ref="D118:U118" si="90">D117+0.0003*SIN((1079.97*D98+352.5)*D99)</f>
        <v>12657.201299104521</v>
      </c>
      <c r="E118">
        <f t="shared" si="90"/>
        <v>12657.29514491689</v>
      </c>
      <c r="F118">
        <f t="shared" si="90"/>
        <v>12657.279045168678</v>
      </c>
      <c r="G118">
        <f t="shared" si="90"/>
        <v>12657.281804332064</v>
      </c>
      <c r="H118">
        <f t="shared" si="90"/>
        <v>12657.281331369401</v>
      </c>
      <c r="I118">
        <f t="shared" si="90"/>
        <v>12657.281412439572</v>
      </c>
      <c r="J118">
        <f t="shared" si="90"/>
        <v>12657.281398543311</v>
      </c>
      <c r="K118">
        <f t="shared" si="90"/>
        <v>12657.281400925278</v>
      </c>
      <c r="L118">
        <f t="shared" si="90"/>
        <v>12657.28140051698</v>
      </c>
      <c r="M118">
        <f t="shared" si="90"/>
        <v>12657.281400586966</v>
      </c>
      <c r="N118">
        <f t="shared" si="90"/>
        <v>12657.281400574968</v>
      </c>
      <c r="O118">
        <f t="shared" si="90"/>
        <v>12657.281400577032</v>
      </c>
      <c r="P118">
        <f t="shared" si="90"/>
        <v>12657.281400576667</v>
      </c>
      <c r="Q118">
        <f t="shared" si="90"/>
        <v>12657.281400576736</v>
      </c>
      <c r="R118">
        <f t="shared" si="90"/>
        <v>12657.28140057673</v>
      </c>
      <c r="S118">
        <f t="shared" si="90"/>
        <v>12657.28140057673</v>
      </c>
      <c r="T118">
        <f t="shared" si="90"/>
        <v>12657.28140057673</v>
      </c>
      <c r="U118">
        <f t="shared" si="90"/>
        <v>12657.28140057673</v>
      </c>
    </row>
    <row r="119" spans="2:21">
      <c r="B119" s="2" t="s">
        <v>98</v>
      </c>
      <c r="C119">
        <f>C118+0.0003*SIN((44.43*C98+329.7)*C99)</f>
        <v>12657.753803253523</v>
      </c>
      <c r="D119">
        <f t="shared" ref="D119:U119" si="91">D118+0.0003*SIN((44.43*D98+329.7)*D99)</f>
        <v>12657.201550681482</v>
      </c>
      <c r="E119">
        <f t="shared" si="91"/>
        <v>12657.295396527628</v>
      </c>
      <c r="F119">
        <f t="shared" si="91"/>
        <v>12657.279296773622</v>
      </c>
      <c r="G119">
        <f t="shared" si="91"/>
        <v>12657.282055938002</v>
      </c>
      <c r="H119">
        <f t="shared" si="91"/>
        <v>12657.281582975167</v>
      </c>
      <c r="I119">
        <f t="shared" si="91"/>
        <v>12657.281664045368</v>
      </c>
      <c r="J119">
        <f t="shared" si="91"/>
        <v>12657.281650149102</v>
      </c>
      <c r="K119">
        <f t="shared" si="91"/>
        <v>12657.28165253107</v>
      </c>
      <c r="L119">
        <f t="shared" si="91"/>
        <v>12657.281652122772</v>
      </c>
      <c r="M119">
        <f t="shared" si="91"/>
        <v>12657.281652192758</v>
      </c>
      <c r="N119">
        <f t="shared" si="91"/>
        <v>12657.28165218076</v>
      </c>
      <c r="O119">
        <f t="shared" si="91"/>
        <v>12657.281652182824</v>
      </c>
      <c r="P119">
        <f t="shared" si="91"/>
        <v>12657.281652182459</v>
      </c>
      <c r="Q119">
        <f t="shared" si="91"/>
        <v>12657.281652182528</v>
      </c>
      <c r="R119">
        <f t="shared" si="91"/>
        <v>12657.281652182523</v>
      </c>
      <c r="S119">
        <f t="shared" si="91"/>
        <v>12657.281652182523</v>
      </c>
      <c r="T119">
        <f t="shared" si="91"/>
        <v>12657.281652182523</v>
      </c>
      <c r="U119">
        <f t="shared" si="91"/>
        <v>12657.281652182523</v>
      </c>
    </row>
    <row r="120" spans="2:21">
      <c r="B120" s="2" t="s">
        <v>99</v>
      </c>
      <c r="C120">
        <f>MOD(C119,360)</f>
        <v>57.753803253523074</v>
      </c>
      <c r="D120">
        <f t="shared" ref="D120:U120" si="92">MOD(D119,360)</f>
        <v>57.201550681482331</v>
      </c>
      <c r="E120">
        <f t="shared" si="92"/>
        <v>57.295396527628327</v>
      </c>
      <c r="F120">
        <f t="shared" si="92"/>
        <v>57.279296773622264</v>
      </c>
      <c r="G120">
        <f t="shared" si="92"/>
        <v>57.282055938001577</v>
      </c>
      <c r="H120">
        <f t="shared" si="92"/>
        <v>57.281582975167112</v>
      </c>
      <c r="I120">
        <f t="shared" si="92"/>
        <v>57.281664045367506</v>
      </c>
      <c r="J120">
        <f t="shared" si="92"/>
        <v>57.281650149101552</v>
      </c>
      <c r="K120">
        <f t="shared" si="92"/>
        <v>57.281652531069994</v>
      </c>
      <c r="L120">
        <f t="shared" si="92"/>
        <v>57.281652122772357</v>
      </c>
      <c r="M120">
        <f t="shared" si="92"/>
        <v>57.281652192757974</v>
      </c>
      <c r="N120">
        <f t="shared" si="92"/>
        <v>57.28165218075992</v>
      </c>
      <c r="O120">
        <f t="shared" si="92"/>
        <v>57.281652182824473</v>
      </c>
      <c r="P120">
        <f t="shared" si="92"/>
        <v>57.281652182458856</v>
      </c>
      <c r="Q120">
        <f t="shared" si="92"/>
        <v>57.281652182527978</v>
      </c>
      <c r="R120">
        <f t="shared" si="92"/>
        <v>57.281652182522521</v>
      </c>
      <c r="S120">
        <f t="shared" si="92"/>
        <v>57.281652182522521</v>
      </c>
      <c r="T120">
        <f t="shared" si="92"/>
        <v>57.281652182522521</v>
      </c>
      <c r="U120">
        <f t="shared" si="92"/>
        <v>57.281652182522521</v>
      </c>
    </row>
    <row r="121" spans="2:21">
      <c r="B121" s="2" t="s">
        <v>164</v>
      </c>
      <c r="C121">
        <f>MOD(IF(C120&lt;0,C120+360,C120),360)</f>
        <v>57.753803253523074</v>
      </c>
      <c r="D121">
        <f t="shared" ref="D121:U121" si="93">MOD(IF(D120&lt;0,D120+360,D120),360)</f>
        <v>57.201550681482331</v>
      </c>
      <c r="E121">
        <f t="shared" si="93"/>
        <v>57.295396527628327</v>
      </c>
      <c r="F121">
        <f t="shared" si="93"/>
        <v>57.279296773622264</v>
      </c>
      <c r="G121">
        <f t="shared" si="93"/>
        <v>57.282055938001577</v>
      </c>
      <c r="H121">
        <f t="shared" si="93"/>
        <v>57.281582975167112</v>
      </c>
      <c r="I121">
        <f t="shared" si="93"/>
        <v>57.281664045367506</v>
      </c>
      <c r="J121">
        <f t="shared" si="93"/>
        <v>57.281650149101552</v>
      </c>
      <c r="K121">
        <f t="shared" si="93"/>
        <v>57.281652531069994</v>
      </c>
      <c r="L121">
        <f t="shared" si="93"/>
        <v>57.281652122772357</v>
      </c>
      <c r="M121">
        <f t="shared" si="93"/>
        <v>57.281652192757974</v>
      </c>
      <c r="N121">
        <f t="shared" si="93"/>
        <v>57.28165218075992</v>
      </c>
      <c r="O121">
        <f t="shared" si="93"/>
        <v>57.281652182824473</v>
      </c>
      <c r="P121">
        <f t="shared" si="93"/>
        <v>57.281652182458856</v>
      </c>
      <c r="Q121">
        <f t="shared" si="93"/>
        <v>57.281652182527978</v>
      </c>
      <c r="R121">
        <f t="shared" si="93"/>
        <v>57.281652182522521</v>
      </c>
      <c r="S121">
        <f t="shared" si="93"/>
        <v>57.281652182522521</v>
      </c>
      <c r="T121">
        <f t="shared" si="93"/>
        <v>57.281652182522521</v>
      </c>
      <c r="U121">
        <f t="shared" si="93"/>
        <v>57.281652182522521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U1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S15" sqref="S15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21" width="9.5" bestFit="1" customWidth="1"/>
  </cols>
  <sheetData>
    <row r="1" spans="1:21">
      <c r="B1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旧暦計算!A22</f>
        <v>49083</v>
      </c>
      <c r="C2">
        <v>23</v>
      </c>
      <c r="D2">
        <v>59</v>
      </c>
      <c r="E2">
        <v>59</v>
      </c>
    </row>
    <row r="3" spans="1:21">
      <c r="A3">
        <v>20</v>
      </c>
      <c r="B3" t="s">
        <v>65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64101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64101.62498842593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64101.62498842593</v>
      </c>
      <c r="D11" s="12">
        <f>C22</f>
        <v>64099.892958232842</v>
      </c>
      <c r="E11" s="12">
        <f t="shared" ref="E11:U11" si="1">D22</f>
        <v>64100.17667121203</v>
      </c>
      <c r="F11" s="12">
        <f t="shared" si="1"/>
        <v>64100.127947318273</v>
      </c>
      <c r="G11" s="12">
        <f t="shared" si="1"/>
        <v>64100.136294444288</v>
      </c>
      <c r="H11" s="12">
        <f t="shared" si="1"/>
        <v>64100.134863536841</v>
      </c>
      <c r="I11" s="12">
        <f t="shared" si="1"/>
        <v>64100.135108805116</v>
      </c>
      <c r="J11" s="12">
        <f t="shared" si="1"/>
        <v>64100.135066763534</v>
      </c>
      <c r="K11" s="12">
        <f t="shared" si="1"/>
        <v>64100.135073969897</v>
      </c>
      <c r="L11" s="12">
        <f t="shared" si="1"/>
        <v>64100.135072734643</v>
      </c>
      <c r="M11" s="12">
        <f t="shared" si="1"/>
        <v>64100.135072946367</v>
      </c>
      <c r="N11" s="12">
        <f t="shared" si="1"/>
        <v>64100.135072910089</v>
      </c>
      <c r="O11" s="12">
        <f t="shared" si="1"/>
        <v>64100.135072916302</v>
      </c>
      <c r="P11" s="12">
        <f t="shared" si="1"/>
        <v>64100.13507291524</v>
      </c>
      <c r="Q11" s="12">
        <f t="shared" si="1"/>
        <v>64100.135072915429</v>
      </c>
      <c r="R11" s="12">
        <f t="shared" si="1"/>
        <v>64100.135072915393</v>
      </c>
      <c r="S11" s="12">
        <f t="shared" si="1"/>
        <v>64100.1350729154</v>
      </c>
      <c r="T11" s="12">
        <f t="shared" si="1"/>
        <v>64100.1350729154</v>
      </c>
      <c r="U11" s="12">
        <f t="shared" si="1"/>
        <v>64100.1350729154</v>
      </c>
    </row>
    <row r="12" spans="1:21">
      <c r="A12" t="s">
        <v>102</v>
      </c>
      <c r="B1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t="s">
        <v>102</v>
      </c>
      <c r="B13" s="2" t="s">
        <v>73</v>
      </c>
      <c r="C13" s="12">
        <f>C90</f>
        <v>79.81648829538608</v>
      </c>
      <c r="D13" s="12">
        <f t="shared" ref="D13:U13" si="2">D90</f>
        <v>53.592146695678821</v>
      </c>
      <c r="E13" s="12">
        <f t="shared" si="2"/>
        <v>57.915290554636158</v>
      </c>
      <c r="F13" s="12">
        <f t="shared" si="2"/>
        <v>57.173101237160154</v>
      </c>
      <c r="G13" s="12">
        <f t="shared" si="2"/>
        <v>57.3002605655347</v>
      </c>
      <c r="H13" s="12">
        <f t="shared" si="2"/>
        <v>57.27846256660996</v>
      </c>
      <c r="I13" s="12">
        <f t="shared" si="2"/>
        <v>57.282198916509515</v>
      </c>
      <c r="J13" s="12">
        <f t="shared" si="2"/>
        <v>57.281558466667775</v>
      </c>
      <c r="K13" s="12">
        <f t="shared" si="2"/>
        <v>57.281668246490881</v>
      </c>
      <c r="L13" s="12">
        <f t="shared" si="2"/>
        <v>57.281649429089157</v>
      </c>
      <c r="M13" s="12">
        <f t="shared" si="2"/>
        <v>57.28165265431744</v>
      </c>
      <c r="N13" s="12">
        <f t="shared" si="2"/>
        <v>57.281652101693908</v>
      </c>
      <c r="O13" s="12">
        <f t="shared" si="2"/>
        <v>57.281652196339564</v>
      </c>
      <c r="P13" s="12">
        <f t="shared" si="2"/>
        <v>57.281652180099627</v>
      </c>
      <c r="Q13" s="12">
        <f t="shared" si="2"/>
        <v>57.281652182980906</v>
      </c>
      <c r="R13" s="12">
        <f t="shared" si="2"/>
        <v>57.281652182427933</v>
      </c>
      <c r="S13" s="12">
        <f t="shared" si="2"/>
        <v>57.281652182544349</v>
      </c>
      <c r="T13" s="12">
        <f t="shared" si="2"/>
        <v>57.281652182544349</v>
      </c>
      <c r="U13" s="12">
        <f t="shared" si="2"/>
        <v>57.281652182544349</v>
      </c>
    </row>
    <row r="14" spans="1:21">
      <c r="A14" t="s">
        <v>74</v>
      </c>
      <c r="B14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t="s">
        <v>74</v>
      </c>
      <c r="B15" s="2" t="s">
        <v>77</v>
      </c>
      <c r="C15" s="12">
        <f>C121</f>
        <v>58.717242889197223</v>
      </c>
      <c r="D15" s="12">
        <f t="shared" ref="D15:U15" si="3">D121</f>
        <v>57.048281465566106</v>
      </c>
      <c r="E15" s="12">
        <f t="shared" si="3"/>
        <v>57.321745825656762</v>
      </c>
      <c r="F15" s="12">
        <f t="shared" si="3"/>
        <v>57.274784256876956</v>
      </c>
      <c r="G15" s="12">
        <f t="shared" si="3"/>
        <v>57.282829537209182</v>
      </c>
      <c r="H15" s="12">
        <f t="shared" si="3"/>
        <v>57.281450375661734</v>
      </c>
      <c r="I15" s="12">
        <f t="shared" si="3"/>
        <v>57.281686774362242</v>
      </c>
      <c r="J15" s="12">
        <f t="shared" si="3"/>
        <v>57.281646253122744</v>
      </c>
      <c r="K15" s="12">
        <f t="shared" si="3"/>
        <v>57.28165319888285</v>
      </c>
      <c r="L15" s="12">
        <f t="shared" si="3"/>
        <v>57.281652008296078</v>
      </c>
      <c r="M15" s="12">
        <f t="shared" si="3"/>
        <v>57.281652212370318</v>
      </c>
      <c r="N15" s="12">
        <f t="shared" si="3"/>
        <v>57.281652177398428</v>
      </c>
      <c r="O15" s="12">
        <f t="shared" si="3"/>
        <v>57.281652183391998</v>
      </c>
      <c r="P15" s="12">
        <f t="shared" si="3"/>
        <v>57.281652182366088</v>
      </c>
      <c r="Q15" s="12">
        <f t="shared" si="3"/>
        <v>57.281652182547987</v>
      </c>
      <c r="R15" s="12">
        <f t="shared" si="3"/>
        <v>57.281652182515245</v>
      </c>
      <c r="S15" s="12">
        <f t="shared" si="3"/>
        <v>57.281652182522521</v>
      </c>
      <c r="T15" s="12">
        <f t="shared" si="3"/>
        <v>57.281652182522521</v>
      </c>
      <c r="U15" s="12">
        <f t="shared" si="3"/>
        <v>57.281652182522521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21.099245406188857</v>
      </c>
      <c r="D17" s="12">
        <f t="shared" ref="D17:U17" si="4">D13-D15</f>
        <v>-3.4561347698872851</v>
      </c>
      <c r="E17" s="12">
        <f t="shared" si="4"/>
        <v>0.59354472897939559</v>
      </c>
      <c r="F17" s="12">
        <f t="shared" si="4"/>
        <v>-0.10168301971680194</v>
      </c>
      <c r="G17" s="12">
        <f t="shared" si="4"/>
        <v>1.7431028325518128E-2</v>
      </c>
      <c r="H17" s="12">
        <f t="shared" si="4"/>
        <v>-2.9878090517740929E-3</v>
      </c>
      <c r="I17" s="12">
        <f t="shared" si="4"/>
        <v>5.1214214727224316E-4</v>
      </c>
      <c r="J17" s="12">
        <f t="shared" si="4"/>
        <v>-8.7786454969318584E-5</v>
      </c>
      <c r="K17" s="12">
        <f t="shared" si="4"/>
        <v>1.5047608030727133E-5</v>
      </c>
      <c r="L17" s="12">
        <f t="shared" si="4"/>
        <v>-2.5792069209273905E-6</v>
      </c>
      <c r="M17" s="12">
        <f t="shared" si="4"/>
        <v>4.4194712245371193E-7</v>
      </c>
      <c r="N17" s="12">
        <f t="shared" si="4"/>
        <v>-7.5704519986175001E-8</v>
      </c>
      <c r="O17" s="12">
        <f t="shared" si="4"/>
        <v>1.2947566574439406E-8</v>
      </c>
      <c r="P17" s="12">
        <f t="shared" si="4"/>
        <v>-2.2664607968181372E-9</v>
      </c>
      <c r="Q17" s="12">
        <f t="shared" si="4"/>
        <v>4.3291947804391384E-10</v>
      </c>
      <c r="R17" s="12">
        <f t="shared" si="4"/>
        <v>-8.7311491370201111E-11</v>
      </c>
      <c r="S17" s="12">
        <f t="shared" si="4"/>
        <v>2.1827872842550278E-11</v>
      </c>
      <c r="T17" s="12">
        <f t="shared" si="4"/>
        <v>2.1827872842550278E-11</v>
      </c>
      <c r="U17" s="12">
        <f t="shared" si="4"/>
        <v>2.1827872842550278E-11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64099.892958232842</v>
      </c>
      <c r="D19" s="12">
        <f>D11-(D17/D7)</f>
        <v>64100.17667121203</v>
      </c>
      <c r="E19" s="12">
        <f>E11-(E17/E7)</f>
        <v>64100.127947318273</v>
      </c>
      <c r="F19" s="12">
        <f t="shared" ref="F19:U19" si="5">F11-(F17/F7)</f>
        <v>64100.136294444288</v>
      </c>
      <c r="G19" s="12">
        <f t="shared" si="5"/>
        <v>64100.134863536841</v>
      </c>
      <c r="H19" s="12">
        <f t="shared" si="5"/>
        <v>64100.135108805116</v>
      </c>
      <c r="I19" s="12">
        <f t="shared" si="5"/>
        <v>64100.135066763534</v>
      </c>
      <c r="J19" s="12">
        <f t="shared" si="5"/>
        <v>64100.135073969897</v>
      </c>
      <c r="K19" s="12">
        <f t="shared" si="5"/>
        <v>64100.135072734643</v>
      </c>
      <c r="L19" s="12">
        <f t="shared" si="5"/>
        <v>64100.135072946367</v>
      </c>
      <c r="M19" s="12">
        <f t="shared" si="5"/>
        <v>64100.135072910089</v>
      </c>
      <c r="N19" s="12">
        <f t="shared" si="5"/>
        <v>64100.135072916302</v>
      </c>
      <c r="O19" s="12">
        <f t="shared" si="5"/>
        <v>64100.13507291524</v>
      </c>
      <c r="P19" s="12">
        <f t="shared" si="5"/>
        <v>64100.135072915429</v>
      </c>
      <c r="Q19" s="12">
        <f t="shared" si="5"/>
        <v>64100.135072915393</v>
      </c>
      <c r="R19" s="12">
        <f t="shared" si="5"/>
        <v>64100.1350729154</v>
      </c>
      <c r="S19" s="12">
        <f t="shared" si="5"/>
        <v>64100.1350729154</v>
      </c>
      <c r="T19" s="12">
        <f t="shared" si="5"/>
        <v>64100.1350729154</v>
      </c>
      <c r="U19" s="12">
        <f t="shared" si="5"/>
        <v>64100.1350729154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2">
        <f>C11-C19</f>
        <v>1.7320301930885762</v>
      </c>
      <c r="D21" s="12">
        <f>$C11-D19</f>
        <v>1.4483172139007365</v>
      </c>
      <c r="E21" s="12">
        <f>$C11-E19</f>
        <v>1.4970411076574237</v>
      </c>
      <c r="F21" s="12">
        <f t="shared" ref="F21:U21" si="6">$C11-F19</f>
        <v>1.4886939816424274</v>
      </c>
      <c r="G21" s="12">
        <f t="shared" si="6"/>
        <v>1.490124889089202</v>
      </c>
      <c r="H21" s="12">
        <f t="shared" si="6"/>
        <v>1.4898796208144631</v>
      </c>
      <c r="I21" s="12">
        <f t="shared" si="6"/>
        <v>1.4899216623962275</v>
      </c>
      <c r="J21" s="12">
        <f>$C11-J19</f>
        <v>1.4899144560331479</v>
      </c>
      <c r="K21" s="12">
        <f t="shared" si="6"/>
        <v>1.4899156912870239</v>
      </c>
      <c r="L21" s="12">
        <f t="shared" si="6"/>
        <v>1.4899154795639333</v>
      </c>
      <c r="M21" s="12">
        <f t="shared" si="6"/>
        <v>1.489915515841858</v>
      </c>
      <c r="N21" s="12">
        <f t="shared" si="6"/>
        <v>1.4899155096281902</v>
      </c>
      <c r="O21" s="12">
        <f t="shared" si="6"/>
        <v>1.48991551069048</v>
      </c>
      <c r="P21" s="12">
        <f t="shared" si="6"/>
        <v>1.4899155105013051</v>
      </c>
      <c r="Q21" s="12">
        <f t="shared" si="6"/>
        <v>1.4899155105376849</v>
      </c>
      <c r="R21" s="12">
        <f t="shared" si="6"/>
        <v>1.4899155105304089</v>
      </c>
      <c r="S21" s="12">
        <f t="shared" si="6"/>
        <v>1.4899155105304089</v>
      </c>
      <c r="T21" s="12">
        <f t="shared" si="6"/>
        <v>1.4899155105304089</v>
      </c>
      <c r="U21" s="12">
        <f t="shared" si="6"/>
        <v>1.4899155105304089</v>
      </c>
    </row>
    <row r="22" spans="2:21">
      <c r="C22" s="12">
        <f>IF(C21&lt;0,IF(C21&lt;0,C19-C9,C19),IF(29.8&lt;C21,C19+C9,C19))</f>
        <v>64099.892958232842</v>
      </c>
      <c r="D22" s="12">
        <f t="shared" ref="D22:U22" si="7">IF(D21&lt;0,IF(D21&lt;0,D19-D9,D19),IF(29.8&lt;D21,D19+D9,D19))</f>
        <v>64100.17667121203</v>
      </c>
      <c r="E22" s="12">
        <f t="shared" si="7"/>
        <v>64100.127947318273</v>
      </c>
      <c r="F22" s="12">
        <f t="shared" si="7"/>
        <v>64100.136294444288</v>
      </c>
      <c r="G22" s="12">
        <f t="shared" si="7"/>
        <v>64100.134863536841</v>
      </c>
      <c r="H22" s="12">
        <f t="shared" si="7"/>
        <v>64100.135108805116</v>
      </c>
      <c r="I22" s="12">
        <f t="shared" si="7"/>
        <v>64100.135066763534</v>
      </c>
      <c r="J22" s="12">
        <f t="shared" si="7"/>
        <v>64100.135073969897</v>
      </c>
      <c r="K22" s="12">
        <f t="shared" si="7"/>
        <v>64100.135072734643</v>
      </c>
      <c r="L22" s="12">
        <f t="shared" si="7"/>
        <v>64100.135072946367</v>
      </c>
      <c r="M22" s="12">
        <f t="shared" si="7"/>
        <v>64100.135072910089</v>
      </c>
      <c r="N22" s="12">
        <f t="shared" si="7"/>
        <v>64100.135072916302</v>
      </c>
      <c r="O22" s="12">
        <f t="shared" si="7"/>
        <v>64100.13507291524</v>
      </c>
      <c r="P22" s="12">
        <f t="shared" si="7"/>
        <v>64100.135072915429</v>
      </c>
      <c r="Q22" s="12">
        <f t="shared" si="7"/>
        <v>64100.135072915393</v>
      </c>
      <c r="R22" s="12">
        <f t="shared" si="7"/>
        <v>64100.1350729154</v>
      </c>
      <c r="S22" s="12">
        <f t="shared" si="7"/>
        <v>64100.1350729154</v>
      </c>
      <c r="T22" s="12">
        <f t="shared" si="7"/>
        <v>64100.1350729154</v>
      </c>
      <c r="U22" s="12">
        <f t="shared" si="7"/>
        <v>64100.1350729154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104</v>
      </c>
      <c r="C26" t="s">
        <v>6</v>
      </c>
      <c r="D26" t="s">
        <v>7</v>
      </c>
      <c r="E26" t="s">
        <v>8</v>
      </c>
    </row>
    <row r="27" spans="2:21">
      <c r="B27" s="33">
        <f>B2</f>
        <v>49083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64101</v>
      </c>
    </row>
    <row r="30" spans="2:21">
      <c r="B30" s="30" t="s">
        <v>9</v>
      </c>
      <c r="C30" s="31">
        <f>C29+C27/24+D27/1440+E27/86400-0.375</f>
        <v>64101.62498842593</v>
      </c>
      <c r="D30" s="35">
        <f>D11</f>
        <v>64099.892958232842</v>
      </c>
      <c r="E30" s="35">
        <f t="shared" ref="E30:U30" si="8">E11</f>
        <v>64100.17667121203</v>
      </c>
      <c r="F30" s="35">
        <f t="shared" si="8"/>
        <v>64100.127947318273</v>
      </c>
      <c r="G30" s="35">
        <f t="shared" si="8"/>
        <v>64100.136294444288</v>
      </c>
      <c r="H30" s="35">
        <f t="shared" si="8"/>
        <v>64100.134863536841</v>
      </c>
      <c r="I30" s="35">
        <f t="shared" si="8"/>
        <v>64100.135108805116</v>
      </c>
      <c r="J30" s="35">
        <f t="shared" si="8"/>
        <v>64100.135066763534</v>
      </c>
      <c r="K30" s="35">
        <f t="shared" si="8"/>
        <v>64100.135073969897</v>
      </c>
      <c r="L30" s="35">
        <f t="shared" si="8"/>
        <v>64100.135072734643</v>
      </c>
      <c r="M30" s="35">
        <f t="shared" si="8"/>
        <v>64100.135072946367</v>
      </c>
      <c r="N30" s="35">
        <f t="shared" si="8"/>
        <v>64100.135072910089</v>
      </c>
      <c r="O30" s="35">
        <f t="shared" si="8"/>
        <v>64100.135072916302</v>
      </c>
      <c r="P30" s="35">
        <f t="shared" si="8"/>
        <v>64100.13507291524</v>
      </c>
      <c r="Q30" s="35">
        <f t="shared" si="8"/>
        <v>64100.135072915429</v>
      </c>
      <c r="R30" s="35">
        <f t="shared" si="8"/>
        <v>64100.135072915393</v>
      </c>
      <c r="S30" s="35">
        <f t="shared" si="8"/>
        <v>64100.1350729154</v>
      </c>
      <c r="T30" s="35">
        <f t="shared" si="8"/>
        <v>64100.1350729154</v>
      </c>
      <c r="U30" s="35">
        <f t="shared" si="8"/>
        <v>64100.1350729154</v>
      </c>
    </row>
    <row r="31" spans="2:21">
      <c r="B31" s="30" t="s">
        <v>2</v>
      </c>
      <c r="C31" s="31">
        <f>((C30-51544.5)/365.2425+64)/86400</f>
        <v>1.1386601908963177E-3</v>
      </c>
      <c r="D31" s="31">
        <f>((D30-51544.5)/365.2425+64)/86400</f>
        <v>1.1386053050444428E-3</v>
      </c>
      <c r="E31" s="31">
        <f t="shared" ref="E31:U31" si="9">((E30-51544.5)/365.2425+64)/86400</f>
        <v>1.1386142955508514E-3</v>
      </c>
      <c r="F31" s="31">
        <f t="shared" si="9"/>
        <v>1.1386127515521233E-3</v>
      </c>
      <c r="G31" s="31">
        <f t="shared" si="9"/>
        <v>1.1386130160620166E-3</v>
      </c>
      <c r="H31" s="31">
        <f t="shared" si="9"/>
        <v>1.1386129707183646E-3</v>
      </c>
      <c r="I31" s="31">
        <f t="shared" si="9"/>
        <v>1.1386129784906069E-3</v>
      </c>
      <c r="J31" s="31">
        <f t="shared" si="9"/>
        <v>1.1386129771583625E-3</v>
      </c>
      <c r="K31" s="31">
        <f t="shared" si="9"/>
        <v>1.138612977386723E-3</v>
      </c>
      <c r="L31" s="31">
        <f t="shared" si="9"/>
        <v>1.1386129773475792E-3</v>
      </c>
      <c r="M31" s="31">
        <f t="shared" si="9"/>
        <v>1.1386129773542884E-3</v>
      </c>
      <c r="N31" s="31">
        <f t="shared" si="9"/>
        <v>1.138612977353139E-3</v>
      </c>
      <c r="O31" s="31">
        <f t="shared" si="9"/>
        <v>1.1386129773533356E-3</v>
      </c>
      <c r="P31" s="31">
        <f t="shared" si="9"/>
        <v>1.138612977353302E-3</v>
      </c>
      <c r="Q31" s="31">
        <f t="shared" si="9"/>
        <v>1.1386129773533081E-3</v>
      </c>
      <c r="R31" s="31">
        <f t="shared" si="9"/>
        <v>1.138612977353307E-3</v>
      </c>
      <c r="S31" s="31">
        <f t="shared" si="9"/>
        <v>1.138612977353307E-3</v>
      </c>
      <c r="T31" s="31">
        <f t="shared" si="9"/>
        <v>1.138612977353307E-3</v>
      </c>
      <c r="U31" s="31">
        <f t="shared" si="9"/>
        <v>1.138612977353307E-3</v>
      </c>
    </row>
    <row r="32" spans="2:21">
      <c r="B32" s="30" t="s">
        <v>10</v>
      </c>
      <c r="C32" s="31">
        <f>(C30-51544.5+C31)/36525</f>
        <v>0.34379537651159814</v>
      </c>
      <c r="D32" s="31">
        <f>(D30-51544.5+D31)/36525</f>
        <v>0.34374795610782055</v>
      </c>
      <c r="E32" s="31">
        <f t="shared" ref="E32:U32" si="10">(E30-51544.5+E31)/36525</f>
        <v>0.34375572374610064</v>
      </c>
      <c r="F32" s="31">
        <f t="shared" si="10"/>
        <v>0.34375438975854961</v>
      </c>
      <c r="G32" s="31">
        <f t="shared" si="10"/>
        <v>0.34375461829041215</v>
      </c>
      <c r="H32" s="31">
        <f t="shared" si="10"/>
        <v>0.34375457911430013</v>
      </c>
      <c r="I32" s="31">
        <f t="shared" si="10"/>
        <v>0.34375458582937973</v>
      </c>
      <c r="J32" s="31">
        <f t="shared" si="10"/>
        <v>0.34375458467834391</v>
      </c>
      <c r="K32" s="31">
        <f t="shared" si="10"/>
        <v>0.34375458487564337</v>
      </c>
      <c r="L32" s="31">
        <f t="shared" si="10"/>
        <v>0.34375458484182397</v>
      </c>
      <c r="M32" s="31">
        <f t="shared" si="10"/>
        <v>0.34375458484762061</v>
      </c>
      <c r="N32" s="31">
        <f t="shared" si="10"/>
        <v>0.34375458484662741</v>
      </c>
      <c r="O32" s="31">
        <f t="shared" si="10"/>
        <v>0.34375458484679755</v>
      </c>
      <c r="P32" s="31">
        <f t="shared" si="10"/>
        <v>0.34375458484676846</v>
      </c>
      <c r="Q32" s="31">
        <f t="shared" si="10"/>
        <v>0.34375458484677363</v>
      </c>
      <c r="R32" s="31">
        <f t="shared" si="10"/>
        <v>0.34375458484677263</v>
      </c>
      <c r="S32" s="31">
        <f t="shared" si="10"/>
        <v>0.34375458484677285</v>
      </c>
      <c r="T32" s="31">
        <f t="shared" si="10"/>
        <v>0.34375458484677285</v>
      </c>
      <c r="U32" s="31">
        <f t="shared" si="10"/>
        <v>0.34375458484677285</v>
      </c>
    </row>
    <row r="33" spans="2:21">
      <c r="B33" s="7" t="s">
        <v>11</v>
      </c>
      <c r="C33" s="31">
        <f>218.3166+481267.811*C32-0.0015*C32*C32</f>
        <v>165675.96470836477</v>
      </c>
      <c r="D33">
        <f>218.3166+481267.811*D32-0.0015*D32*D32</f>
        <v>165653.14279449088</v>
      </c>
      <c r="E33">
        <f t="shared" ref="E33:U33" si="11">218.3166+481267.811*E32-0.0015*E32*E32</f>
        <v>165656.88110875458</v>
      </c>
      <c r="F33">
        <f t="shared" si="11"/>
        <v>165656.23910348734</v>
      </c>
      <c r="G33">
        <f t="shared" si="11"/>
        <v>165656.34908851635</v>
      </c>
      <c r="H33">
        <f t="shared" si="11"/>
        <v>165656.33023431469</v>
      </c>
      <c r="I33">
        <f t="shared" si="11"/>
        <v>165656.33346606637</v>
      </c>
      <c r="J33">
        <f t="shared" si="11"/>
        <v>165656.33291210988</v>
      </c>
      <c r="K33">
        <f t="shared" si="11"/>
        <v>165656.33300706375</v>
      </c>
      <c r="L33">
        <f t="shared" si="11"/>
        <v>165656.33299078757</v>
      </c>
      <c r="M33">
        <f t="shared" si="11"/>
        <v>165656.33299357729</v>
      </c>
      <c r="N33">
        <f t="shared" si="11"/>
        <v>165656.33299309929</v>
      </c>
      <c r="O33">
        <f t="shared" si="11"/>
        <v>165656.33299318119</v>
      </c>
      <c r="P33">
        <f t="shared" si="11"/>
        <v>165656.33299316719</v>
      </c>
      <c r="Q33">
        <f t="shared" si="11"/>
        <v>165656.33299316966</v>
      </c>
      <c r="R33">
        <f t="shared" si="11"/>
        <v>165656.3329931692</v>
      </c>
      <c r="S33">
        <f t="shared" si="11"/>
        <v>165656.33299316929</v>
      </c>
      <c r="T33">
        <f t="shared" si="11"/>
        <v>165656.33299316929</v>
      </c>
      <c r="U33">
        <f t="shared" si="11"/>
        <v>165656.33299316929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165679.45652431517</v>
      </c>
      <c r="D35" s="31">
        <f>D33+6.2888*COS((477198.868*D32+44.963)*D34)</f>
        <v>165654.35336851605</v>
      </c>
      <c r="E35" s="31">
        <f t="shared" ref="E35:U35" si="13">E33+6.2888*COS((477198.868*E32+44.963)*E34)</f>
        <v>165658.4881121098</v>
      </c>
      <c r="F35" s="31">
        <f t="shared" si="13"/>
        <v>165657.77845786195</v>
      </c>
      <c r="G35" s="31">
        <f t="shared" si="13"/>
        <v>165657.90004588486</v>
      </c>
      <c r="H35" s="31">
        <f t="shared" si="13"/>
        <v>165657.87920303593</v>
      </c>
      <c r="I35" s="31">
        <f t="shared" si="13"/>
        <v>165657.8827756684</v>
      </c>
      <c r="J35" s="31">
        <f t="shared" si="13"/>
        <v>165657.88216328167</v>
      </c>
      <c r="K35" s="31">
        <f t="shared" si="13"/>
        <v>165657.88226825109</v>
      </c>
      <c r="L35" s="31">
        <f t="shared" si="13"/>
        <v>165657.88225025815</v>
      </c>
      <c r="M35" s="31">
        <f t="shared" si="13"/>
        <v>165657.8822533421</v>
      </c>
      <c r="N35" s="31">
        <f t="shared" si="13"/>
        <v>165657.8822528137</v>
      </c>
      <c r="O35" s="31">
        <f t="shared" si="13"/>
        <v>165657.88225290424</v>
      </c>
      <c r="P35" s="31">
        <f t="shared" si="13"/>
        <v>165657.88225288875</v>
      </c>
      <c r="Q35" s="31">
        <f t="shared" si="13"/>
        <v>165657.88225289149</v>
      </c>
      <c r="R35" s="31">
        <f t="shared" si="13"/>
        <v>165657.88225289097</v>
      </c>
      <c r="S35" s="31">
        <f t="shared" si="13"/>
        <v>165657.88225289108</v>
      </c>
      <c r="T35" s="31">
        <f t="shared" si="13"/>
        <v>165657.88225289108</v>
      </c>
      <c r="U35" s="31">
        <f t="shared" si="13"/>
        <v>165657.88225289108</v>
      </c>
    </row>
    <row r="36" spans="2:21">
      <c r="B36" s="30" t="s">
        <v>5</v>
      </c>
      <c r="C36" s="31">
        <f>C35+1.274*COS((413335.35*C32+10.74)*C34)</f>
        <v>165679.53479460487</v>
      </c>
      <c r="D36" s="31">
        <f>D35+1.274*COS((413335.35*D32+10.74)*D34)</f>
        <v>165654.00053431882</v>
      </c>
      <c r="E36" s="31">
        <f t="shared" ref="E36:U36" si="14">E35+1.274*COS((413335.35*E32+10.74)*E34)</f>
        <v>165658.20439351833</v>
      </c>
      <c r="F36" s="31">
        <f t="shared" si="14"/>
        <v>165657.48280018193</v>
      </c>
      <c r="G36" s="31">
        <f t="shared" si="14"/>
        <v>165657.60643163489</v>
      </c>
      <c r="H36" s="31">
        <f t="shared" si="14"/>
        <v>165657.58523843379</v>
      </c>
      <c r="I36" s="31">
        <f t="shared" si="14"/>
        <v>165657.58887111759</v>
      </c>
      <c r="J36" s="31">
        <f t="shared" si="14"/>
        <v>165657.58824843739</v>
      </c>
      <c r="K36" s="31">
        <f t="shared" si="14"/>
        <v>165657.5883551712</v>
      </c>
      <c r="L36" s="31">
        <f t="shared" si="14"/>
        <v>165657.58833687584</v>
      </c>
      <c r="M36" s="31">
        <f t="shared" si="14"/>
        <v>165657.58834001163</v>
      </c>
      <c r="N36" s="31">
        <f t="shared" si="14"/>
        <v>165657.58833947431</v>
      </c>
      <c r="O36" s="31">
        <f t="shared" si="14"/>
        <v>165657.5883395664</v>
      </c>
      <c r="P36" s="31">
        <f t="shared" si="14"/>
        <v>165657.58833955065</v>
      </c>
      <c r="Q36" s="31">
        <f t="shared" si="14"/>
        <v>165657.58833955342</v>
      </c>
      <c r="R36" s="31">
        <f t="shared" si="14"/>
        <v>165657.58833955289</v>
      </c>
      <c r="S36" s="31">
        <f t="shared" si="14"/>
        <v>165657.58833955301</v>
      </c>
      <c r="T36" s="31">
        <f t="shared" si="14"/>
        <v>165657.58833955301</v>
      </c>
      <c r="U36" s="31">
        <f t="shared" si="14"/>
        <v>165657.58833955301</v>
      </c>
    </row>
    <row r="37" spans="2:21">
      <c r="B37" s="7" t="s">
        <v>12</v>
      </c>
      <c r="C37">
        <f>C36+0.6583*COS((890534.22*C32+145.7)*C34)</f>
        <v>165679.93323641928</v>
      </c>
      <c r="D37">
        <f>D36+0.6583*COS((890534.22*D32+145.7)*D34)</f>
        <v>165653.94336536626</v>
      </c>
      <c r="E37">
        <f t="shared" ref="E37:U37" si="15">E36+0.6583*COS((890534.22*E32+145.7)*E34)</f>
        <v>165658.22662511712</v>
      </c>
      <c r="F37">
        <f t="shared" si="15"/>
        <v>165657.49138667792</v>
      </c>
      <c r="G37">
        <f t="shared" si="15"/>
        <v>165657.61735616409</v>
      </c>
      <c r="H37">
        <f t="shared" si="15"/>
        <v>165657.59576217423</v>
      </c>
      <c r="I37">
        <f t="shared" si="15"/>
        <v>165657.59946355651</v>
      </c>
      <c r="J37">
        <f t="shared" si="15"/>
        <v>165657.59882910067</v>
      </c>
      <c r="K37">
        <f t="shared" si="15"/>
        <v>165657.59893785295</v>
      </c>
      <c r="L37">
        <f t="shared" si="15"/>
        <v>165657.5989192116</v>
      </c>
      <c r="M37">
        <f t="shared" si="15"/>
        <v>165657.59892240667</v>
      </c>
      <c r="N37">
        <f t="shared" si="15"/>
        <v>165657.5989218592</v>
      </c>
      <c r="O37">
        <f t="shared" si="15"/>
        <v>165657.59892195303</v>
      </c>
      <c r="P37">
        <f t="shared" si="15"/>
        <v>165657.59892193699</v>
      </c>
      <c r="Q37">
        <f t="shared" si="15"/>
        <v>165657.59892193982</v>
      </c>
      <c r="R37">
        <f t="shared" si="15"/>
        <v>165657.59892193926</v>
      </c>
      <c r="S37">
        <f t="shared" si="15"/>
        <v>165657.59892193938</v>
      </c>
      <c r="T37">
        <f t="shared" si="15"/>
        <v>165657.59892193938</v>
      </c>
      <c r="U37">
        <f t="shared" si="15"/>
        <v>165657.59892193938</v>
      </c>
    </row>
    <row r="38" spans="2:21">
      <c r="B38" s="7" t="s">
        <v>13</v>
      </c>
      <c r="C38">
        <f>C37+0.2136*COS((954397.74*C32+179.93)*C34)</f>
        <v>165680.130520495</v>
      </c>
      <c r="D38">
        <f>D37+0.2136*COS((954397.74*D32+179.93)*D34)</f>
        <v>165654.02408057661</v>
      </c>
      <c r="E38">
        <f t="shared" ref="E38:U38" si="16">E37+0.2136*COS((954397.74*E32+179.93)*E34)</f>
        <v>165658.33218249085</v>
      </c>
      <c r="F38">
        <f t="shared" si="16"/>
        <v>165657.59279205353</v>
      </c>
      <c r="G38">
        <f t="shared" si="16"/>
        <v>165657.71947644968</v>
      </c>
      <c r="H38">
        <f t="shared" si="16"/>
        <v>165657.69776001107</v>
      </c>
      <c r="I38">
        <f t="shared" si="16"/>
        <v>165657.70148238508</v>
      </c>
      <c r="J38">
        <f t="shared" si="16"/>
        <v>165657.70084433112</v>
      </c>
      <c r="K38">
        <f t="shared" si="16"/>
        <v>165657.70095370017</v>
      </c>
      <c r="L38">
        <f t="shared" si="16"/>
        <v>165657.70093495309</v>
      </c>
      <c r="M38">
        <f t="shared" si="16"/>
        <v>165657.70093816629</v>
      </c>
      <c r="N38">
        <f t="shared" si="16"/>
        <v>165657.70093761571</v>
      </c>
      <c r="O38">
        <f t="shared" si="16"/>
        <v>165657.70093771006</v>
      </c>
      <c r="P38">
        <f t="shared" si="16"/>
        <v>165657.70093769394</v>
      </c>
      <c r="Q38">
        <f t="shared" si="16"/>
        <v>165657.70093769679</v>
      </c>
      <c r="R38">
        <f t="shared" si="16"/>
        <v>165657.70093769624</v>
      </c>
      <c r="S38">
        <f t="shared" si="16"/>
        <v>165657.70093769635</v>
      </c>
      <c r="T38">
        <f t="shared" si="16"/>
        <v>165657.70093769635</v>
      </c>
      <c r="U38">
        <f t="shared" si="16"/>
        <v>165657.70093769635</v>
      </c>
    </row>
    <row r="39" spans="2:21">
      <c r="B39" s="7" t="s">
        <v>14</v>
      </c>
      <c r="C39">
        <f>C38+0.1851*COS((35999.05*C32+87.53)*C34)</f>
        <v>165679.99700532362</v>
      </c>
      <c r="D39">
        <f>D38+0.1851*COS((35999.05*D32+87.53)*D34)</f>
        <v>165653.8868055389</v>
      </c>
      <c r="E39">
        <f t="shared" ref="E39:U39" si="17">E38+0.1851*COS((35999.05*E32+87.53)*E34)</f>
        <v>165658.19551507552</v>
      </c>
      <c r="F39">
        <f t="shared" si="17"/>
        <v>165657.45602005531</v>
      </c>
      <c r="G39">
        <f t="shared" si="17"/>
        <v>165657.58272236123</v>
      </c>
      <c r="H39">
        <f t="shared" si="17"/>
        <v>165657.56100285225</v>
      </c>
      <c r="I39">
        <f t="shared" si="17"/>
        <v>165657.56472575254</v>
      </c>
      <c r="J39">
        <f t="shared" si="17"/>
        <v>165657.56408760836</v>
      </c>
      <c r="K39">
        <f t="shared" si="17"/>
        <v>165657.56419699287</v>
      </c>
      <c r="L39">
        <f t="shared" si="17"/>
        <v>165657.56417824313</v>
      </c>
      <c r="M39">
        <f t="shared" si="17"/>
        <v>165657.56418145681</v>
      </c>
      <c r="N39">
        <f t="shared" si="17"/>
        <v>165657.56418090613</v>
      </c>
      <c r="O39">
        <f t="shared" si="17"/>
        <v>165657.56418100052</v>
      </c>
      <c r="P39">
        <f t="shared" si="17"/>
        <v>165657.56418098437</v>
      </c>
      <c r="Q39">
        <f t="shared" si="17"/>
        <v>165657.56418098722</v>
      </c>
      <c r="R39">
        <f t="shared" si="17"/>
        <v>165657.56418098666</v>
      </c>
      <c r="S39">
        <f t="shared" si="17"/>
        <v>165657.56418098678</v>
      </c>
      <c r="T39">
        <f t="shared" si="17"/>
        <v>165657.56418098678</v>
      </c>
      <c r="U39">
        <f t="shared" si="17"/>
        <v>165657.56418098678</v>
      </c>
    </row>
    <row r="40" spans="2:21">
      <c r="B40" s="7" t="s">
        <v>15</v>
      </c>
      <c r="C40">
        <f>C39+0.1144*COS((966404*C32+276.5)*C34)</f>
        <v>165679.94281717922</v>
      </c>
      <c r="D40">
        <f>D39+0.1144*COS((966404*D32+276.5)*D34)</f>
        <v>165653.77678220969</v>
      </c>
      <c r="E40">
        <f t="shared" ref="E40:U40" si="18">E39+0.1144*COS((966404*E32+276.5)*E34)</f>
        <v>165658.09052906255</v>
      </c>
      <c r="F40">
        <f t="shared" si="18"/>
        <v>165657.35003816549</v>
      </c>
      <c r="G40">
        <f t="shared" si="18"/>
        <v>165657.4769072851</v>
      </c>
      <c r="H40">
        <f t="shared" si="18"/>
        <v>165657.45515906834</v>
      </c>
      <c r="I40">
        <f t="shared" si="18"/>
        <v>165657.45888688607</v>
      </c>
      <c r="J40">
        <f t="shared" si="18"/>
        <v>165657.4582478989</v>
      </c>
      <c r="K40">
        <f t="shared" si="18"/>
        <v>165657.45835742791</v>
      </c>
      <c r="L40">
        <f t="shared" si="18"/>
        <v>165657.45833865341</v>
      </c>
      <c r="M40">
        <f t="shared" si="18"/>
        <v>165657.45834187133</v>
      </c>
      <c r="N40">
        <f t="shared" si="18"/>
        <v>165657.45834131993</v>
      </c>
      <c r="O40">
        <f t="shared" si="18"/>
        <v>165657.45834141443</v>
      </c>
      <c r="P40">
        <f t="shared" si="18"/>
        <v>165657.45834139825</v>
      </c>
      <c r="Q40">
        <f t="shared" si="18"/>
        <v>165657.45834140113</v>
      </c>
      <c r="R40">
        <f t="shared" si="18"/>
        <v>165657.45834140058</v>
      </c>
      <c r="S40">
        <f t="shared" si="18"/>
        <v>165657.45834140069</v>
      </c>
      <c r="T40">
        <f t="shared" si="18"/>
        <v>165657.45834140069</v>
      </c>
      <c r="U40">
        <f t="shared" si="18"/>
        <v>165657.45834140069</v>
      </c>
    </row>
    <row r="41" spans="2:21">
      <c r="B41" s="7" t="s">
        <v>16</v>
      </c>
      <c r="C41">
        <f>C40+0.0588*COS((63863.5*C32+124.2)*C34)</f>
        <v>165679.9132608714</v>
      </c>
      <c r="D41">
        <f>D40+0.0588*COS((63863.5*D32+124.2)*D34)</f>
        <v>165653.74995269647</v>
      </c>
      <c r="E41">
        <f t="shared" ref="E41:U41" si="19">E40+0.0588*COS((63863.5*E32+124.2)*E34)</f>
        <v>165658.06324755301</v>
      </c>
      <c r="F41">
        <f t="shared" si="19"/>
        <v>165657.32283413573</v>
      </c>
      <c r="G41">
        <f t="shared" si="19"/>
        <v>165657.44968997763</v>
      </c>
      <c r="H41">
        <f t="shared" si="19"/>
        <v>165657.42794403687</v>
      </c>
      <c r="I41">
        <f t="shared" si="19"/>
        <v>165657.4316714645</v>
      </c>
      <c r="J41">
        <f t="shared" si="19"/>
        <v>165657.43103254418</v>
      </c>
      <c r="K41">
        <f t="shared" si="19"/>
        <v>165657.43114206175</v>
      </c>
      <c r="L41">
        <f t="shared" si="19"/>
        <v>165657.43112328919</v>
      </c>
      <c r="M41">
        <f t="shared" si="19"/>
        <v>165657.4311265068</v>
      </c>
      <c r="N41">
        <f t="shared" si="19"/>
        <v>165657.43112595545</v>
      </c>
      <c r="O41">
        <f t="shared" si="19"/>
        <v>165657.43112604992</v>
      </c>
      <c r="P41">
        <f t="shared" si="19"/>
        <v>165657.43112603374</v>
      </c>
      <c r="Q41">
        <f t="shared" si="19"/>
        <v>165657.43112603662</v>
      </c>
      <c r="R41">
        <f t="shared" si="19"/>
        <v>165657.43112603607</v>
      </c>
      <c r="S41">
        <f t="shared" si="19"/>
        <v>165657.43112603619</v>
      </c>
      <c r="T41">
        <f t="shared" si="19"/>
        <v>165657.43112603619</v>
      </c>
      <c r="U41">
        <f t="shared" si="19"/>
        <v>165657.43112603619</v>
      </c>
    </row>
    <row r="42" spans="2:21">
      <c r="B42" s="7" t="s">
        <v>17</v>
      </c>
      <c r="C42">
        <f>C41+0.0571*COS((377336.3*C32+13.2)*C34)</f>
        <v>165679.86972841559</v>
      </c>
      <c r="D42">
        <f>D41+0.0571*COS((377336.3*D32+13.2)*D34)</f>
        <v>165653.71987886078</v>
      </c>
      <c r="E42">
        <f t="shared" ref="E42:U42" si="20">E41+0.0571*COS((377336.3*E32+13.2)*E34)</f>
        <v>165658.03073112186</v>
      </c>
      <c r="F42">
        <f t="shared" si="20"/>
        <v>165657.29073131172</v>
      </c>
      <c r="G42">
        <f t="shared" si="20"/>
        <v>165657.41751611981</v>
      </c>
      <c r="H42">
        <f t="shared" si="20"/>
        <v>165657.39578235085</v>
      </c>
      <c r="I42">
        <f t="shared" si="20"/>
        <v>165657.399507692</v>
      </c>
      <c r="J42">
        <f t="shared" si="20"/>
        <v>165657.39886912931</v>
      </c>
      <c r="K42">
        <f t="shared" si="20"/>
        <v>165657.39897858558</v>
      </c>
      <c r="L42">
        <f t="shared" si="20"/>
        <v>165657.39895982353</v>
      </c>
      <c r="M42">
        <f t="shared" si="20"/>
        <v>165657.39896303933</v>
      </c>
      <c r="N42">
        <f t="shared" si="20"/>
        <v>165657.39896248831</v>
      </c>
      <c r="O42">
        <f t="shared" si="20"/>
        <v>165657.39896258272</v>
      </c>
      <c r="P42">
        <f t="shared" si="20"/>
        <v>165657.39896256654</v>
      </c>
      <c r="Q42">
        <f t="shared" si="20"/>
        <v>165657.39896256942</v>
      </c>
      <c r="R42">
        <f t="shared" si="20"/>
        <v>165657.39896256887</v>
      </c>
      <c r="S42">
        <f t="shared" si="20"/>
        <v>165657.39896256899</v>
      </c>
      <c r="T42">
        <f t="shared" si="20"/>
        <v>165657.39896256899</v>
      </c>
      <c r="U42">
        <f t="shared" si="20"/>
        <v>165657.39896256899</v>
      </c>
    </row>
    <row r="43" spans="2:21">
      <c r="B43" s="7" t="s">
        <v>18</v>
      </c>
      <c r="C43">
        <f>C42+0.0533*COS((1367733.1*C32+280.7)*C34)</f>
        <v>165679.92012942428</v>
      </c>
      <c r="D43">
        <f>D42+0.0533*COS((1367733.1*D32+280.7)*D34)</f>
        <v>165653.72559603659</v>
      </c>
      <c r="E43">
        <f t="shared" ref="E43:U43" si="21">E42+0.0533*COS((1367733.1*E32+280.7)*E34)</f>
        <v>165658.04612020263</v>
      </c>
      <c r="F43">
        <f t="shared" si="21"/>
        <v>165657.30448785334</v>
      </c>
      <c r="G43">
        <f t="shared" si="21"/>
        <v>165657.43155337579</v>
      </c>
      <c r="H43">
        <f t="shared" si="21"/>
        <v>165657.40977151477</v>
      </c>
      <c r="I43">
        <f t="shared" si="21"/>
        <v>165657.41350510012</v>
      </c>
      <c r="J43">
        <f t="shared" si="21"/>
        <v>165657.41286512432</v>
      </c>
      <c r="K43">
        <f t="shared" si="21"/>
        <v>165657.4129748228</v>
      </c>
      <c r="L43">
        <f t="shared" si="21"/>
        <v>165657.41295601925</v>
      </c>
      <c r="M43">
        <f t="shared" si="21"/>
        <v>165657.41295924215</v>
      </c>
      <c r="N43">
        <f t="shared" si="21"/>
        <v>165657.41295868991</v>
      </c>
      <c r="O43">
        <f t="shared" si="21"/>
        <v>165657.41295878452</v>
      </c>
      <c r="P43">
        <f t="shared" si="21"/>
        <v>165657.41295876831</v>
      </c>
      <c r="Q43">
        <f t="shared" si="21"/>
        <v>165657.41295877119</v>
      </c>
      <c r="R43">
        <f t="shared" si="21"/>
        <v>165657.41295877064</v>
      </c>
      <c r="S43">
        <f t="shared" si="21"/>
        <v>165657.41295877076</v>
      </c>
      <c r="T43">
        <f t="shared" si="21"/>
        <v>165657.41295877076</v>
      </c>
      <c r="U43">
        <f t="shared" si="21"/>
        <v>165657.41295877076</v>
      </c>
    </row>
    <row r="44" spans="2:21">
      <c r="B44" s="7" t="s">
        <v>19</v>
      </c>
      <c r="C44">
        <f>C43+0.0458*COS((854535.2*C32+148.2)*C34)</f>
        <v>165679.87462829979</v>
      </c>
      <c r="D44">
        <f>D43+0.0458*COS((854535.2*D32+148.2)*D34)</f>
        <v>165653.69440238154</v>
      </c>
      <c r="E44">
        <f t="shared" ref="E44:U44" si="22">E43+0.0458*COS((854535.2*E32+148.2)*E34)</f>
        <v>165658.01125929519</v>
      </c>
      <c r="F44">
        <f t="shared" si="22"/>
        <v>165657.27022479792</v>
      </c>
      <c r="G44">
        <f t="shared" si="22"/>
        <v>165657.39718693012</v>
      </c>
      <c r="H44">
        <f t="shared" si="22"/>
        <v>165657.37542276445</v>
      </c>
      <c r="I44">
        <f t="shared" si="22"/>
        <v>165657.37915331588</v>
      </c>
      <c r="J44">
        <f t="shared" si="22"/>
        <v>165657.37851386008</v>
      </c>
      <c r="K44">
        <f t="shared" si="22"/>
        <v>165657.37862346944</v>
      </c>
      <c r="L44">
        <f t="shared" si="22"/>
        <v>165657.37860468117</v>
      </c>
      <c r="M44">
        <f t="shared" si="22"/>
        <v>165657.37860790145</v>
      </c>
      <c r="N44">
        <f t="shared" si="22"/>
        <v>165657.37860734964</v>
      </c>
      <c r="O44">
        <f t="shared" si="22"/>
        <v>165657.3786074442</v>
      </c>
      <c r="P44">
        <f t="shared" si="22"/>
        <v>165657.37860742799</v>
      </c>
      <c r="Q44">
        <f t="shared" si="22"/>
        <v>165657.37860743087</v>
      </c>
      <c r="R44">
        <f t="shared" si="22"/>
        <v>165657.37860743032</v>
      </c>
      <c r="S44">
        <f t="shared" si="22"/>
        <v>165657.37860743044</v>
      </c>
      <c r="T44">
        <f t="shared" si="22"/>
        <v>165657.37860743044</v>
      </c>
      <c r="U44">
        <f t="shared" si="22"/>
        <v>165657.37860743044</v>
      </c>
    </row>
    <row r="45" spans="2:21">
      <c r="B45" s="7" t="s">
        <v>20</v>
      </c>
      <c r="C45">
        <f>C44+0.0409*COS((441199.8*C32+47.4)*C34)</f>
        <v>165679.83436822344</v>
      </c>
      <c r="D45">
        <f>D44+0.0409*COS((441199.8*D32+47.4)*D34)</f>
        <v>165653.65937019058</v>
      </c>
      <c r="E45">
        <f t="shared" ref="E45:U45" si="23">E44+0.0409*COS((441199.8*E32+47.4)*E34)</f>
        <v>165657.97502794379</v>
      </c>
      <c r="F45">
        <f t="shared" si="23"/>
        <v>165657.2341902832</v>
      </c>
      <c r="G45">
        <f t="shared" si="23"/>
        <v>165657.36111842387</v>
      </c>
      <c r="H45">
        <f t="shared" si="23"/>
        <v>165657.33936007728</v>
      </c>
      <c r="I45">
        <f t="shared" si="23"/>
        <v>165657.34308963103</v>
      </c>
      <c r="J45">
        <f t="shared" si="23"/>
        <v>165657.34245034624</v>
      </c>
      <c r="K45">
        <f t="shared" si="23"/>
        <v>165657.3425599263</v>
      </c>
      <c r="L45">
        <f t="shared" si="23"/>
        <v>165657.34254114304</v>
      </c>
      <c r="M45">
        <f t="shared" si="23"/>
        <v>165657.34254436247</v>
      </c>
      <c r="N45">
        <f t="shared" si="23"/>
        <v>165657.34254381081</v>
      </c>
      <c r="O45">
        <f t="shared" si="23"/>
        <v>165657.34254390534</v>
      </c>
      <c r="P45">
        <f t="shared" si="23"/>
        <v>165657.34254388913</v>
      </c>
      <c r="Q45">
        <f t="shared" si="23"/>
        <v>165657.34254389201</v>
      </c>
      <c r="R45">
        <f t="shared" si="23"/>
        <v>165657.34254389146</v>
      </c>
      <c r="S45">
        <f t="shared" si="23"/>
        <v>165657.34254389157</v>
      </c>
      <c r="T45">
        <f t="shared" si="23"/>
        <v>165657.34254389157</v>
      </c>
      <c r="U45">
        <f t="shared" si="23"/>
        <v>165657.34254389157</v>
      </c>
    </row>
    <row r="46" spans="2:21">
      <c r="B46" s="7" t="s">
        <v>21</v>
      </c>
      <c r="C46">
        <f>C45+0.0347*COS((445267.1*C32+27.9)*C34)</f>
        <v>165679.82325999599</v>
      </c>
      <c r="D46">
        <f>D45+0.0347*COS((445267.1*D32+27.9)*D34)</f>
        <v>165653.66085017371</v>
      </c>
      <c r="E46">
        <f t="shared" ref="E46:U46" si="24">E45+0.0347*COS((445267.1*E32+27.9)*E34)</f>
        <v>165657.97441373407</v>
      </c>
      <c r="F46">
        <f t="shared" si="24"/>
        <v>165657.23393577582</v>
      </c>
      <c r="G46">
        <f t="shared" si="24"/>
        <v>165657.36080229111</v>
      </c>
      <c r="H46">
        <f t="shared" si="24"/>
        <v>165657.3390545086</v>
      </c>
      <c r="I46">
        <f t="shared" si="24"/>
        <v>165657.3427822516</v>
      </c>
      <c r="J46">
        <f t="shared" si="24"/>
        <v>165657.3421432772</v>
      </c>
      <c r="K46">
        <f t="shared" si="24"/>
        <v>165657.34225280402</v>
      </c>
      <c r="L46">
        <f t="shared" si="24"/>
        <v>165657.3422340299</v>
      </c>
      <c r="M46">
        <f t="shared" si="24"/>
        <v>165657.34223724777</v>
      </c>
      <c r="N46">
        <f t="shared" si="24"/>
        <v>165657.34223669636</v>
      </c>
      <c r="O46">
        <f t="shared" si="24"/>
        <v>165657.34223679086</v>
      </c>
      <c r="P46">
        <f t="shared" si="24"/>
        <v>165657.34223677465</v>
      </c>
      <c r="Q46">
        <f t="shared" si="24"/>
        <v>165657.34223677753</v>
      </c>
      <c r="R46">
        <f t="shared" si="24"/>
        <v>165657.34223677698</v>
      </c>
      <c r="S46">
        <f t="shared" si="24"/>
        <v>165657.3422367771</v>
      </c>
      <c r="T46">
        <f t="shared" si="24"/>
        <v>165657.3422367771</v>
      </c>
      <c r="U46">
        <f t="shared" si="24"/>
        <v>165657.3422367771</v>
      </c>
    </row>
    <row r="47" spans="2:21">
      <c r="B47" s="7" t="s">
        <v>22</v>
      </c>
      <c r="C47">
        <f>C46+0.0304*COS((513197.9*C32+222.5)*C34)</f>
        <v>165679.81671403852</v>
      </c>
      <c r="D47">
        <f>D46+0.0304*COS((513197.9*D32+222.5)*D34)</f>
        <v>165653.64265226599</v>
      </c>
      <c r="E47">
        <f t="shared" ref="E47:U47" si="25">E46+0.0304*COS((513197.9*E32+222.5)*E34)</f>
        <v>165657.95795273551</v>
      </c>
      <c r="F47">
        <f t="shared" si="25"/>
        <v>165657.21717058306</v>
      </c>
      <c r="G47">
        <f t="shared" si="25"/>
        <v>165657.34408904263</v>
      </c>
      <c r="H47">
        <f t="shared" si="25"/>
        <v>165657.32233235057</v>
      </c>
      <c r="I47">
        <f t="shared" si="25"/>
        <v>165657.32606162058</v>
      </c>
      <c r="J47">
        <f t="shared" si="25"/>
        <v>165657.32542238443</v>
      </c>
      <c r="K47">
        <f t="shared" si="25"/>
        <v>165657.32553195613</v>
      </c>
      <c r="L47">
        <f t="shared" si="25"/>
        <v>165657.32551317432</v>
      </c>
      <c r="M47">
        <f t="shared" si="25"/>
        <v>165657.3255163935</v>
      </c>
      <c r="N47">
        <f t="shared" si="25"/>
        <v>165657.32551584186</v>
      </c>
      <c r="O47">
        <f t="shared" si="25"/>
        <v>165657.32551593642</v>
      </c>
      <c r="P47">
        <f t="shared" si="25"/>
        <v>165657.32551592018</v>
      </c>
      <c r="Q47">
        <f t="shared" si="25"/>
        <v>165657.32551592306</v>
      </c>
      <c r="R47">
        <f t="shared" si="25"/>
        <v>165657.32551592251</v>
      </c>
      <c r="S47">
        <f t="shared" si="25"/>
        <v>165657.32551592262</v>
      </c>
      <c r="T47">
        <f t="shared" si="25"/>
        <v>165657.32551592262</v>
      </c>
      <c r="U47">
        <f t="shared" si="25"/>
        <v>165657.32551592262</v>
      </c>
    </row>
    <row r="48" spans="2:21">
      <c r="B48" s="7" t="s">
        <v>23</v>
      </c>
      <c r="C48">
        <f>C47+0.0154*COS((75870*C32+41)*C34)</f>
        <v>165679.80272922062</v>
      </c>
      <c r="D48">
        <f>D47+0.0154*COS((75870*D32+41)*D34)</f>
        <v>165653.62829034569</v>
      </c>
      <c r="E48">
        <f t="shared" ref="E48:U48" si="26">E47+0.0154*COS((75870*E32+41)*E34)</f>
        <v>165657.94364874577</v>
      </c>
      <c r="F48">
        <f t="shared" si="26"/>
        <v>165657.20285653672</v>
      </c>
      <c r="G48">
        <f t="shared" si="26"/>
        <v>165657.32977671598</v>
      </c>
      <c r="H48">
        <f t="shared" si="26"/>
        <v>165657.30801972904</v>
      </c>
      <c r="I48">
        <f t="shared" si="26"/>
        <v>165657.31174904958</v>
      </c>
      <c r="J48">
        <f t="shared" si="26"/>
        <v>165657.31110980475</v>
      </c>
      <c r="K48">
        <f t="shared" si="26"/>
        <v>165657.31121937797</v>
      </c>
      <c r="L48">
        <f t="shared" si="26"/>
        <v>165657.3112005959</v>
      </c>
      <c r="M48">
        <f t="shared" si="26"/>
        <v>165657.3112038151</v>
      </c>
      <c r="N48">
        <f t="shared" si="26"/>
        <v>165657.31120326347</v>
      </c>
      <c r="O48">
        <f t="shared" si="26"/>
        <v>165657.31120335803</v>
      </c>
      <c r="P48">
        <f t="shared" si="26"/>
        <v>165657.31120334179</v>
      </c>
      <c r="Q48">
        <f t="shared" si="26"/>
        <v>165657.31120334467</v>
      </c>
      <c r="R48">
        <f t="shared" si="26"/>
        <v>165657.31120334411</v>
      </c>
      <c r="S48">
        <f t="shared" si="26"/>
        <v>165657.31120334423</v>
      </c>
      <c r="T48">
        <f t="shared" si="26"/>
        <v>165657.31120334423</v>
      </c>
      <c r="U48">
        <f t="shared" si="26"/>
        <v>165657.31120334423</v>
      </c>
    </row>
    <row r="49" spans="2:21">
      <c r="B49" s="7" t="s">
        <v>24</v>
      </c>
      <c r="C49">
        <f>C48+0.0125*COS((1443603*C32+52)*C34)</f>
        <v>165679.80404383634</v>
      </c>
      <c r="D49">
        <f>D48+0.0125*COS((1443603*D32+52)*D34)</f>
        <v>165653.61721084893</v>
      </c>
      <c r="E49">
        <f t="shared" ref="E49:U49" si="27">E48+0.0125*COS((1443603*E32+52)*E34)</f>
        <v>165657.93390621021</v>
      </c>
      <c r="F49">
        <f t="shared" si="27"/>
        <v>165657.19285633002</v>
      </c>
      <c r="G49">
        <f t="shared" si="27"/>
        <v>165657.31981985827</v>
      </c>
      <c r="H49">
        <f t="shared" si="27"/>
        <v>165657.29805541673</v>
      </c>
      <c r="I49">
        <f t="shared" si="27"/>
        <v>165657.30178601434</v>
      </c>
      <c r="J49">
        <f t="shared" si="27"/>
        <v>165657.3011465506</v>
      </c>
      <c r="K49">
        <f t="shared" si="27"/>
        <v>165657.30125616136</v>
      </c>
      <c r="L49">
        <f t="shared" si="27"/>
        <v>165657.30123737286</v>
      </c>
      <c r="M49">
        <f t="shared" si="27"/>
        <v>165657.30124059314</v>
      </c>
      <c r="N49">
        <f t="shared" si="27"/>
        <v>165657.30124004133</v>
      </c>
      <c r="O49">
        <f t="shared" si="27"/>
        <v>165657.30124013592</v>
      </c>
      <c r="P49">
        <f t="shared" si="27"/>
        <v>165657.30124011968</v>
      </c>
      <c r="Q49">
        <f t="shared" si="27"/>
        <v>165657.30124012256</v>
      </c>
      <c r="R49">
        <f t="shared" si="27"/>
        <v>165657.301240122</v>
      </c>
      <c r="S49">
        <f t="shared" si="27"/>
        <v>165657.30124012212</v>
      </c>
      <c r="T49">
        <f t="shared" si="27"/>
        <v>165657.30124012212</v>
      </c>
      <c r="U49">
        <f t="shared" si="27"/>
        <v>165657.30124012212</v>
      </c>
    </row>
    <row r="50" spans="2:21">
      <c r="B50" s="7" t="s">
        <v>25</v>
      </c>
      <c r="C50">
        <f>C49+0.011*COS((489205*C32+142)*C34)</f>
        <v>165679.79436926998</v>
      </c>
      <c r="D50">
        <f>D49+0.011*COS((489205*D32+142)*D34)</f>
        <v>165653.60625644945</v>
      </c>
      <c r="E50">
        <f t="shared" ref="E50:U50" si="28">E49+0.011*COS((489205*E32+142)*E34)</f>
        <v>165657.92304220473</v>
      </c>
      <c r="F50">
        <f t="shared" si="28"/>
        <v>165657.18197338947</v>
      </c>
      <c r="G50">
        <f t="shared" si="28"/>
        <v>165657.30894006143</v>
      </c>
      <c r="H50">
        <f t="shared" si="28"/>
        <v>165657.28717507803</v>
      </c>
      <c r="I50">
        <f t="shared" si="28"/>
        <v>165657.29090576843</v>
      </c>
      <c r="J50">
        <f t="shared" si="28"/>
        <v>165657.29026628879</v>
      </c>
      <c r="K50">
        <f t="shared" si="28"/>
        <v>165657.29037590226</v>
      </c>
      <c r="L50">
        <f t="shared" si="28"/>
        <v>165657.29035711329</v>
      </c>
      <c r="M50">
        <f t="shared" si="28"/>
        <v>165657.29036033366</v>
      </c>
      <c r="N50">
        <f t="shared" si="28"/>
        <v>165657.29035978185</v>
      </c>
      <c r="O50">
        <f t="shared" si="28"/>
        <v>165657.29035987644</v>
      </c>
      <c r="P50">
        <f t="shared" si="28"/>
        <v>165657.2903598602</v>
      </c>
      <c r="Q50">
        <f t="shared" si="28"/>
        <v>165657.29035986308</v>
      </c>
      <c r="R50">
        <f t="shared" si="28"/>
        <v>165657.29035986253</v>
      </c>
      <c r="S50">
        <f t="shared" si="28"/>
        <v>165657.29035986264</v>
      </c>
      <c r="T50">
        <f t="shared" si="28"/>
        <v>165657.29035986264</v>
      </c>
      <c r="U50">
        <f t="shared" si="28"/>
        <v>165657.29035986264</v>
      </c>
    </row>
    <row r="51" spans="2:21">
      <c r="B51" s="7" t="s">
        <v>26</v>
      </c>
      <c r="C51">
        <f>C50+0.0107*COS((1303870*C32+246)*C34)</f>
        <v>165679.80131517869</v>
      </c>
      <c r="D51">
        <f>D50+0.0107*COS((1303870*D32+246)*D34)</f>
        <v>165653.60236053352</v>
      </c>
      <c r="E51">
        <f t="shared" ref="E51:U51" si="29">E50+0.0107*COS((1303870*E32+246)*E34)</f>
        <v>165657.92095941294</v>
      </c>
      <c r="F51">
        <f t="shared" si="29"/>
        <v>165657.1795729961</v>
      </c>
      <c r="G51">
        <f t="shared" si="29"/>
        <v>165657.30659392901</v>
      </c>
      <c r="H51">
        <f t="shared" si="29"/>
        <v>165657.28481963938</v>
      </c>
      <c r="I51">
        <f t="shared" si="29"/>
        <v>165657.28855192481</v>
      </c>
      <c r="J51">
        <f t="shared" si="29"/>
        <v>165657.28791217174</v>
      </c>
      <c r="K51">
        <f t="shared" si="29"/>
        <v>165657.28802183209</v>
      </c>
      <c r="L51">
        <f t="shared" si="29"/>
        <v>165657.28800303509</v>
      </c>
      <c r="M51">
        <f t="shared" si="29"/>
        <v>165657.28800625683</v>
      </c>
      <c r="N51">
        <f t="shared" si="29"/>
        <v>165657.28800570479</v>
      </c>
      <c r="O51">
        <f t="shared" si="29"/>
        <v>165657.2880057994</v>
      </c>
      <c r="P51">
        <f t="shared" si="29"/>
        <v>165657.28800578316</v>
      </c>
      <c r="Q51">
        <f t="shared" si="29"/>
        <v>165657.28800578605</v>
      </c>
      <c r="R51">
        <f t="shared" si="29"/>
        <v>165657.28800578549</v>
      </c>
      <c r="S51">
        <f t="shared" si="29"/>
        <v>165657.28800578561</v>
      </c>
      <c r="T51">
        <f t="shared" si="29"/>
        <v>165657.28800578561</v>
      </c>
      <c r="U51">
        <f t="shared" si="29"/>
        <v>165657.28800578561</v>
      </c>
    </row>
    <row r="52" spans="2:21">
      <c r="B52" s="7" t="s">
        <v>27</v>
      </c>
      <c r="C52">
        <f>C51+0.01*COS((1431597*C32+315)*C34)</f>
        <v>165679.81111686703</v>
      </c>
      <c r="D52">
        <f>D51+0.01*COS((1431597*D32+315)*D34)</f>
        <v>165653.60788611934</v>
      </c>
      <c r="E52">
        <f t="shared" ref="E52:U52" si="30">E51+0.01*COS((1431597*E32+315)*E34)</f>
        <v>165657.92798874946</v>
      </c>
      <c r="F52">
        <f t="shared" si="30"/>
        <v>165657.1863614028</v>
      </c>
      <c r="G52">
        <f t="shared" si="30"/>
        <v>165657.31342415337</v>
      </c>
      <c r="H52">
        <f t="shared" si="30"/>
        <v>165657.29164271092</v>
      </c>
      <c r="I52">
        <f t="shared" si="30"/>
        <v>165657.29537622284</v>
      </c>
      <c r="J52">
        <f t="shared" si="30"/>
        <v>165657.29473625956</v>
      </c>
      <c r="K52">
        <f t="shared" si="30"/>
        <v>165657.29484595594</v>
      </c>
      <c r="L52">
        <f t="shared" si="30"/>
        <v>165657.29482715277</v>
      </c>
      <c r="M52">
        <f t="shared" si="30"/>
        <v>165657.29483037558</v>
      </c>
      <c r="N52">
        <f t="shared" si="30"/>
        <v>165657.29482982334</v>
      </c>
      <c r="O52">
        <f t="shared" si="30"/>
        <v>165657.29482991798</v>
      </c>
      <c r="P52">
        <f t="shared" si="30"/>
        <v>165657.29482990174</v>
      </c>
      <c r="Q52">
        <f t="shared" si="30"/>
        <v>165657.29482990463</v>
      </c>
      <c r="R52">
        <f t="shared" si="30"/>
        <v>165657.29482990407</v>
      </c>
      <c r="S52">
        <f t="shared" si="30"/>
        <v>165657.29482990419</v>
      </c>
      <c r="T52">
        <f t="shared" si="30"/>
        <v>165657.29482990419</v>
      </c>
      <c r="U52">
        <f t="shared" si="30"/>
        <v>165657.29482990419</v>
      </c>
    </row>
    <row r="53" spans="2:21">
      <c r="B53" s="7" t="s">
        <v>28</v>
      </c>
      <c r="C53">
        <f>C52+0.0085*COS((826671*C32+111)*C34)</f>
        <v>165679.81210380851</v>
      </c>
      <c r="D53">
        <f>D52+0.0085*COS((826671*D32+111)*D34)</f>
        <v>165653.60331489739</v>
      </c>
      <c r="E53">
        <f t="shared" ref="E53:U53" si="31">E52+0.0085*COS((826671*E32+111)*E34)</f>
        <v>165657.92424765523</v>
      </c>
      <c r="F53">
        <f t="shared" si="31"/>
        <v>165657.18247410929</v>
      </c>
      <c r="G53">
        <f t="shared" si="31"/>
        <v>165657.30956180525</v>
      </c>
      <c r="H53">
        <f t="shared" si="31"/>
        <v>165657.28777608354</v>
      </c>
      <c r="I53">
        <f t="shared" si="31"/>
        <v>165657.29151032888</v>
      </c>
      <c r="J53">
        <f t="shared" si="31"/>
        <v>165657.29087023987</v>
      </c>
      <c r="K53">
        <f t="shared" si="31"/>
        <v>165657.29097995782</v>
      </c>
      <c r="L53">
        <f t="shared" si="31"/>
        <v>165657.29096115095</v>
      </c>
      <c r="M53">
        <f t="shared" si="31"/>
        <v>165657.29096437438</v>
      </c>
      <c r="N53">
        <f t="shared" si="31"/>
        <v>165657.29096382204</v>
      </c>
      <c r="O53">
        <f t="shared" si="31"/>
        <v>165657.29096391669</v>
      </c>
      <c r="P53">
        <f t="shared" si="31"/>
        <v>165657.29096390045</v>
      </c>
      <c r="Q53">
        <f t="shared" si="31"/>
        <v>165657.29096390333</v>
      </c>
      <c r="R53">
        <f t="shared" si="31"/>
        <v>165657.29096390278</v>
      </c>
      <c r="S53">
        <f t="shared" si="31"/>
        <v>165657.29096390289</v>
      </c>
      <c r="T53">
        <f t="shared" si="31"/>
        <v>165657.29096390289</v>
      </c>
      <c r="U53">
        <f t="shared" si="31"/>
        <v>165657.29096390289</v>
      </c>
    </row>
    <row r="54" spans="2:21">
      <c r="B54" s="7" t="s">
        <v>29</v>
      </c>
      <c r="C54">
        <f>C53+0.0079*COS((449334*C32+188)*C34)</f>
        <v>165679.80671115377</v>
      </c>
      <c r="D54">
        <f>D53+0.0079*COS((449334*D32+188)*D34)</f>
        <v>165653.59619305044</v>
      </c>
      <c r="E54">
        <f t="shared" ref="E54:U54" si="32">E53+0.0079*COS((449334*E32+188)*E34)</f>
        <v>165657.9173471609</v>
      </c>
      <c r="F54">
        <f t="shared" si="32"/>
        <v>165657.17553375594</v>
      </c>
      <c r="G54">
        <f t="shared" si="32"/>
        <v>165657.30262822655</v>
      </c>
      <c r="H54">
        <f t="shared" si="32"/>
        <v>165657.28084134191</v>
      </c>
      <c r="I54">
        <f t="shared" si="32"/>
        <v>165657.28457578656</v>
      </c>
      <c r="J54">
        <f t="shared" si="32"/>
        <v>165657.28393566338</v>
      </c>
      <c r="K54">
        <f t="shared" si="32"/>
        <v>165657.28404538718</v>
      </c>
      <c r="L54">
        <f t="shared" si="32"/>
        <v>165657.28402657932</v>
      </c>
      <c r="M54">
        <f t="shared" si="32"/>
        <v>165657.28402980292</v>
      </c>
      <c r="N54">
        <f t="shared" si="32"/>
        <v>165657.28402925056</v>
      </c>
      <c r="O54">
        <f t="shared" si="32"/>
        <v>165657.2840293452</v>
      </c>
      <c r="P54">
        <f t="shared" si="32"/>
        <v>165657.28402932896</v>
      </c>
      <c r="Q54">
        <f t="shared" si="32"/>
        <v>165657.28402933184</v>
      </c>
      <c r="R54">
        <f t="shared" si="32"/>
        <v>165657.28402933129</v>
      </c>
      <c r="S54">
        <f t="shared" si="32"/>
        <v>165657.28402933141</v>
      </c>
      <c r="T54">
        <f t="shared" si="32"/>
        <v>165657.28402933141</v>
      </c>
      <c r="U54">
        <f t="shared" si="32"/>
        <v>165657.28402933141</v>
      </c>
    </row>
    <row r="55" spans="2:21">
      <c r="B55" s="7" t="s">
        <v>30</v>
      </c>
      <c r="C55">
        <f>C54+0.0068*COS((926533*C32+323)*C34)</f>
        <v>165679.80561946146</v>
      </c>
      <c r="D55">
        <f>D54+0.0068*COS((926533*D32+323)*D34)</f>
        <v>165653.59074985614</v>
      </c>
      <c r="E55">
        <f t="shared" ref="E55:U55" si="33">E54+0.0068*COS((926533*E32+323)*E34)</f>
        <v>165657.91245746354</v>
      </c>
      <c r="F55">
        <f t="shared" si="33"/>
        <v>165657.17054326457</v>
      </c>
      <c r="G55">
        <f t="shared" si="33"/>
        <v>165657.29765483915</v>
      </c>
      <c r="H55">
        <f t="shared" si="33"/>
        <v>165657.27586501761</v>
      </c>
      <c r="I55">
        <f t="shared" si="33"/>
        <v>165657.27959996552</v>
      </c>
      <c r="J55">
        <f t="shared" si="33"/>
        <v>165657.27895975608</v>
      </c>
      <c r="K55">
        <f t="shared" si="33"/>
        <v>165657.27906949466</v>
      </c>
      <c r="L55">
        <f t="shared" si="33"/>
        <v>165657.27905068427</v>
      </c>
      <c r="M55">
        <f t="shared" si="33"/>
        <v>165657.27905390831</v>
      </c>
      <c r="N55">
        <f t="shared" si="33"/>
        <v>165657.27905335589</v>
      </c>
      <c r="O55">
        <f t="shared" si="33"/>
        <v>165657.27905345053</v>
      </c>
      <c r="P55">
        <f t="shared" si="33"/>
        <v>165657.27905343429</v>
      </c>
      <c r="Q55">
        <f t="shared" si="33"/>
        <v>165657.27905343717</v>
      </c>
      <c r="R55">
        <f t="shared" si="33"/>
        <v>165657.27905343662</v>
      </c>
      <c r="S55">
        <f t="shared" si="33"/>
        <v>165657.27905343674</v>
      </c>
      <c r="T55">
        <f t="shared" si="33"/>
        <v>165657.27905343674</v>
      </c>
      <c r="U55">
        <f t="shared" si="33"/>
        <v>165657.27905343674</v>
      </c>
    </row>
    <row r="56" spans="2:21">
      <c r="B56" s="7" t="s">
        <v>31</v>
      </c>
      <c r="C56">
        <f>C55+0.0052*COS((31932*C32+107)*C34)</f>
        <v>165679.80697180331</v>
      </c>
      <c r="D56">
        <f>D55+0.0052*COS((31932*D32+107)*D34)</f>
        <v>165653.5919690429</v>
      </c>
      <c r="E56">
        <f t="shared" ref="E56:U56" si="34">E55+0.0052*COS((31932*E32+107)*E34)</f>
        <v>165657.9136985224</v>
      </c>
      <c r="F56">
        <f t="shared" si="34"/>
        <v>165657.17178056884</v>
      </c>
      <c r="G56">
        <f t="shared" si="34"/>
        <v>165657.29889278667</v>
      </c>
      <c r="H56">
        <f t="shared" si="34"/>
        <v>165657.27710285486</v>
      </c>
      <c r="I56">
        <f t="shared" si="34"/>
        <v>165657.28083782169</v>
      </c>
      <c r="J56">
        <f t="shared" si="34"/>
        <v>165657.28019760898</v>
      </c>
      <c r="K56">
        <f t="shared" si="34"/>
        <v>165657.28030734812</v>
      </c>
      <c r="L56">
        <f t="shared" si="34"/>
        <v>165657.28028853764</v>
      </c>
      <c r="M56">
        <f t="shared" si="34"/>
        <v>165657.28029176171</v>
      </c>
      <c r="N56">
        <f t="shared" si="34"/>
        <v>165657.28029120929</v>
      </c>
      <c r="O56">
        <f t="shared" si="34"/>
        <v>165657.28029130393</v>
      </c>
      <c r="P56">
        <f t="shared" si="34"/>
        <v>165657.28029128769</v>
      </c>
      <c r="Q56">
        <f t="shared" si="34"/>
        <v>165657.28029129058</v>
      </c>
      <c r="R56">
        <f t="shared" si="34"/>
        <v>165657.28029129002</v>
      </c>
      <c r="S56">
        <f t="shared" si="34"/>
        <v>165657.28029129014</v>
      </c>
      <c r="T56">
        <f t="shared" si="34"/>
        <v>165657.28029129014</v>
      </c>
      <c r="U56">
        <f t="shared" si="34"/>
        <v>165657.28029129014</v>
      </c>
    </row>
    <row r="57" spans="2:21">
      <c r="B57" s="7" t="s">
        <v>32</v>
      </c>
      <c r="C57">
        <f>C56+0.005*COS((481266*C32+205)*C34)</f>
        <v>165679.80931718281</v>
      </c>
      <c r="D57">
        <f>D56+0.005*COS((481266*D32+205)*D34)</f>
        <v>165653.59584355331</v>
      </c>
      <c r="E57">
        <f t="shared" ref="E57:U57" si="35">E56+0.005*COS((481266*E32+205)*E34)</f>
        <v>165657.91735873235</v>
      </c>
      <c r="F57">
        <f t="shared" si="35"/>
        <v>165657.175478716</v>
      </c>
      <c r="G57">
        <f t="shared" si="35"/>
        <v>165657.30258446746</v>
      </c>
      <c r="H57">
        <f t="shared" si="35"/>
        <v>165657.28079564511</v>
      </c>
      <c r="I57">
        <f t="shared" si="35"/>
        <v>165657.28453042181</v>
      </c>
      <c r="J57">
        <f t="shared" si="35"/>
        <v>165657.28389024167</v>
      </c>
      <c r="K57">
        <f t="shared" si="35"/>
        <v>165657.28399997522</v>
      </c>
      <c r="L57">
        <f t="shared" si="35"/>
        <v>165657.2839811657</v>
      </c>
      <c r="M57">
        <f t="shared" si="35"/>
        <v>165657.28398438962</v>
      </c>
      <c r="N57">
        <f t="shared" si="35"/>
        <v>165657.28398383723</v>
      </c>
      <c r="O57">
        <f t="shared" si="35"/>
        <v>165657.28398393188</v>
      </c>
      <c r="P57">
        <f t="shared" si="35"/>
        <v>165657.28398391564</v>
      </c>
      <c r="Q57">
        <f t="shared" si="35"/>
        <v>165657.28398391852</v>
      </c>
      <c r="R57">
        <f t="shared" si="35"/>
        <v>165657.28398391797</v>
      </c>
      <c r="S57">
        <f t="shared" si="35"/>
        <v>165657.28398391808</v>
      </c>
      <c r="T57">
        <f t="shared" si="35"/>
        <v>165657.28398391808</v>
      </c>
      <c r="U57">
        <f t="shared" si="35"/>
        <v>165657.28398391808</v>
      </c>
    </row>
    <row r="58" spans="2:21">
      <c r="B58" s="7" t="s">
        <v>33</v>
      </c>
      <c r="C58">
        <f>C57+0.004*COS((1331734*C32+283)*C34)</f>
        <v>165679.80575290139</v>
      </c>
      <c r="D58">
        <f>D57+0.004*COS((1331734*D32+283)*D34)</f>
        <v>165653.59261403969</v>
      </c>
      <c r="E58">
        <f t="shared" ref="E58:U58" si="36">E57+0.004*COS((1331734*E32+283)*E34)</f>
        <v>165657.91375791293</v>
      </c>
      <c r="F58">
        <f t="shared" si="36"/>
        <v>165657.17193362711</v>
      </c>
      <c r="G58">
        <f t="shared" si="36"/>
        <v>165657.29902958765</v>
      </c>
      <c r="H58">
        <f t="shared" si="36"/>
        <v>165657.2772424366</v>
      </c>
      <c r="I58">
        <f t="shared" si="36"/>
        <v>165657.28097692662</v>
      </c>
      <c r="J58">
        <f t="shared" si="36"/>
        <v>165657.28033679561</v>
      </c>
      <c r="K58">
        <f t="shared" si="36"/>
        <v>165657.28044652074</v>
      </c>
      <c r="L58">
        <f t="shared" si="36"/>
        <v>165657.28042771269</v>
      </c>
      <c r="M58">
        <f t="shared" si="36"/>
        <v>165657.28043093634</v>
      </c>
      <c r="N58">
        <f t="shared" si="36"/>
        <v>165657.28043038401</v>
      </c>
      <c r="O58">
        <f t="shared" si="36"/>
        <v>165657.28043047863</v>
      </c>
      <c r="P58">
        <f t="shared" si="36"/>
        <v>165657.28043046239</v>
      </c>
      <c r="Q58">
        <f t="shared" si="36"/>
        <v>165657.28043046527</v>
      </c>
      <c r="R58">
        <f t="shared" si="36"/>
        <v>165657.28043046471</v>
      </c>
      <c r="S58">
        <f t="shared" si="36"/>
        <v>165657.28043046483</v>
      </c>
      <c r="T58">
        <f t="shared" si="36"/>
        <v>165657.28043046483</v>
      </c>
      <c r="U58">
        <f t="shared" si="36"/>
        <v>165657.28043046483</v>
      </c>
    </row>
    <row r="59" spans="2:21">
      <c r="B59" s="7" t="s">
        <v>34</v>
      </c>
      <c r="C59">
        <f>C58+0.004*COS((1844932*C32+56)*C34)</f>
        <v>165679.80961494503</v>
      </c>
      <c r="D59">
        <f>D58+0.004*COS((1844932*D32+56)*D34)</f>
        <v>165653.59382379593</v>
      </c>
      <c r="E59">
        <f t="shared" ref="E59:U59" si="37">E58+0.004*COS((1844932*E32+56)*E34)</f>
        <v>165657.91587373571</v>
      </c>
      <c r="F59">
        <f t="shared" si="37"/>
        <v>165657.17390172955</v>
      </c>
      <c r="G59">
        <f t="shared" si="37"/>
        <v>165657.30102326215</v>
      </c>
      <c r="H59">
        <f t="shared" si="37"/>
        <v>165657.27923173501</v>
      </c>
      <c r="I59">
        <f t="shared" si="37"/>
        <v>165657.28296697536</v>
      </c>
      <c r="J59">
        <f t="shared" si="37"/>
        <v>165657.28232671574</v>
      </c>
      <c r="K59">
        <f t="shared" si="37"/>
        <v>165657.28243646291</v>
      </c>
      <c r="L59">
        <f t="shared" si="37"/>
        <v>165657.28241765106</v>
      </c>
      <c r="M59">
        <f t="shared" si="37"/>
        <v>165657.28242087539</v>
      </c>
      <c r="N59">
        <f t="shared" si="37"/>
        <v>165657.28242032294</v>
      </c>
      <c r="O59">
        <f t="shared" si="37"/>
        <v>165657.28242041758</v>
      </c>
      <c r="P59">
        <f t="shared" si="37"/>
        <v>165657.28242040132</v>
      </c>
      <c r="Q59">
        <f t="shared" si="37"/>
        <v>165657.2824204042</v>
      </c>
      <c r="R59">
        <f t="shared" si="37"/>
        <v>165657.28242040364</v>
      </c>
      <c r="S59">
        <f t="shared" si="37"/>
        <v>165657.28242040376</v>
      </c>
      <c r="T59">
        <f t="shared" si="37"/>
        <v>165657.28242040376</v>
      </c>
      <c r="U59">
        <f t="shared" si="37"/>
        <v>165657.28242040376</v>
      </c>
    </row>
    <row r="60" spans="2:21">
      <c r="B60" s="7" t="s">
        <v>35</v>
      </c>
      <c r="C60">
        <f>C59+0.004*COS((133*C32+29)*C34)</f>
        <v>165679.81066876813</v>
      </c>
      <c r="D60">
        <f>D59+0.004*COS((133*D32+29)*D34)</f>
        <v>165653.59487804378</v>
      </c>
      <c r="E60">
        <f t="shared" ref="E60:U60" si="38">E59+0.004*COS((133*E32+29)*E34)</f>
        <v>165657.91692791399</v>
      </c>
      <c r="F60">
        <f t="shared" si="38"/>
        <v>165657.17495591976</v>
      </c>
      <c r="G60">
        <f t="shared" si="38"/>
        <v>165657.30207745032</v>
      </c>
      <c r="H60">
        <f t="shared" si="38"/>
        <v>165657.28028592354</v>
      </c>
      <c r="I60">
        <f t="shared" si="38"/>
        <v>165657.28402116382</v>
      </c>
      <c r="J60">
        <f t="shared" si="38"/>
        <v>165657.28338090421</v>
      </c>
      <c r="K60">
        <f t="shared" si="38"/>
        <v>165657.28349065137</v>
      </c>
      <c r="L60">
        <f t="shared" si="38"/>
        <v>165657.28347183953</v>
      </c>
      <c r="M60">
        <f t="shared" si="38"/>
        <v>165657.28347506386</v>
      </c>
      <c r="N60">
        <f t="shared" si="38"/>
        <v>165657.28347451141</v>
      </c>
      <c r="O60">
        <f t="shared" si="38"/>
        <v>165657.28347460605</v>
      </c>
      <c r="P60">
        <f t="shared" si="38"/>
        <v>165657.28347458979</v>
      </c>
      <c r="Q60">
        <f t="shared" si="38"/>
        <v>165657.28347459267</v>
      </c>
      <c r="R60">
        <f t="shared" si="38"/>
        <v>165657.28347459211</v>
      </c>
      <c r="S60">
        <f t="shared" si="38"/>
        <v>165657.28347459223</v>
      </c>
      <c r="T60">
        <f t="shared" si="38"/>
        <v>165657.28347459223</v>
      </c>
      <c r="U60">
        <f t="shared" si="38"/>
        <v>165657.28347459223</v>
      </c>
    </row>
    <row r="61" spans="2:21">
      <c r="B61" s="7" t="s">
        <v>36</v>
      </c>
      <c r="C61">
        <f>C60+0.0038*COS((1781068*C32+21)*C34)</f>
        <v>165679.81432053071</v>
      </c>
      <c r="D61">
        <f>D60+0.0038*COS((1781068*D32+21)*D34)</f>
        <v>165653.59418455034</v>
      </c>
      <c r="E61">
        <f t="shared" ref="E61:U61" si="39">E60+0.0038*COS((1781068*E32+21)*E34)</f>
        <v>165657.91714794055</v>
      </c>
      <c r="F61">
        <f t="shared" si="39"/>
        <v>165657.17501848948</v>
      </c>
      <c r="G61">
        <f t="shared" si="39"/>
        <v>165657.30216700988</v>
      </c>
      <c r="H61">
        <f t="shared" si="39"/>
        <v>165657.28037085664</v>
      </c>
      <c r="I61">
        <f t="shared" si="39"/>
        <v>165657.28410688994</v>
      </c>
      <c r="J61">
        <f t="shared" si="39"/>
        <v>165657.28346649438</v>
      </c>
      <c r="K61">
        <f t="shared" si="39"/>
        <v>165657.28357626486</v>
      </c>
      <c r="L61">
        <f t="shared" si="39"/>
        <v>165657.28355744903</v>
      </c>
      <c r="M61">
        <f t="shared" si="39"/>
        <v>165657.28356067403</v>
      </c>
      <c r="N61">
        <f t="shared" si="39"/>
        <v>165657.28356012146</v>
      </c>
      <c r="O61">
        <f t="shared" si="39"/>
        <v>165657.28356021614</v>
      </c>
      <c r="P61">
        <f t="shared" si="39"/>
        <v>165657.28356019987</v>
      </c>
      <c r="Q61">
        <f t="shared" si="39"/>
        <v>165657.28356020275</v>
      </c>
      <c r="R61">
        <f t="shared" si="39"/>
        <v>165657.2835602022</v>
      </c>
      <c r="S61">
        <f t="shared" si="39"/>
        <v>165657.28356020231</v>
      </c>
      <c r="T61">
        <f t="shared" si="39"/>
        <v>165657.28356020231</v>
      </c>
      <c r="U61">
        <f t="shared" si="39"/>
        <v>165657.28356020231</v>
      </c>
    </row>
    <row r="62" spans="2:21">
      <c r="B62" s="7" t="s">
        <v>37</v>
      </c>
      <c r="C62">
        <f>C61+0.0037*COS((541062*C32+259)*C34)</f>
        <v>165679.81100599514</v>
      </c>
      <c r="D62">
        <f>D61+0.0037*COS((541062*D32+259)*D34)</f>
        <v>165653.59190881066</v>
      </c>
      <c r="E62">
        <f t="shared" ref="E62:U62" si="40">E61+0.0037*COS((541062*E32+259)*E34)</f>
        <v>165657.91466451719</v>
      </c>
      <c r="F62">
        <f t="shared" si="40"/>
        <v>165657.17256981324</v>
      </c>
      <c r="G62">
        <f t="shared" si="40"/>
        <v>165657.29971235321</v>
      </c>
      <c r="H62">
        <f t="shared" si="40"/>
        <v>165657.27791722433</v>
      </c>
      <c r="I62">
        <f t="shared" si="40"/>
        <v>165657.28165308203</v>
      </c>
      <c r="J62">
        <f t="shared" si="40"/>
        <v>165657.28101271659</v>
      </c>
      <c r="K62">
        <f t="shared" si="40"/>
        <v>165657.28112248189</v>
      </c>
      <c r="L62">
        <f t="shared" si="40"/>
        <v>165657.28110366696</v>
      </c>
      <c r="M62">
        <f t="shared" si="40"/>
        <v>165657.28110689181</v>
      </c>
      <c r="N62">
        <f t="shared" si="40"/>
        <v>165657.28110633924</v>
      </c>
      <c r="O62">
        <f t="shared" si="40"/>
        <v>165657.28110643392</v>
      </c>
      <c r="P62">
        <f t="shared" si="40"/>
        <v>165657.28110641765</v>
      </c>
      <c r="Q62">
        <f t="shared" si="40"/>
        <v>165657.28110642053</v>
      </c>
      <c r="R62">
        <f t="shared" si="40"/>
        <v>165657.28110641998</v>
      </c>
      <c r="S62">
        <f t="shared" si="40"/>
        <v>165657.28110642009</v>
      </c>
      <c r="T62">
        <f t="shared" si="40"/>
        <v>165657.28110642009</v>
      </c>
      <c r="U62">
        <f t="shared" si="40"/>
        <v>165657.28110642009</v>
      </c>
    </row>
    <row r="63" spans="2:21">
      <c r="B63" s="7" t="s">
        <v>38</v>
      </c>
      <c r="C63">
        <f>C62+0.0028*COS((1934*C32+145)*C34)</f>
        <v>165679.81101086945</v>
      </c>
      <c r="D63">
        <f>D62+0.0028*COS((1934*D32+145)*D34)</f>
        <v>165653.59191816679</v>
      </c>
      <c r="E63">
        <f t="shared" ref="E63:U63" si="41">E62+0.0028*COS((1934*E32+145)*E34)</f>
        <v>165657.9146731392</v>
      </c>
      <c r="F63">
        <f t="shared" si="41"/>
        <v>165657.17257856132</v>
      </c>
      <c r="G63">
        <f t="shared" si="41"/>
        <v>165657.29972107967</v>
      </c>
      <c r="H63">
        <f t="shared" si="41"/>
        <v>165657.27792595452</v>
      </c>
      <c r="I63">
        <f t="shared" si="41"/>
        <v>165657.28166181158</v>
      </c>
      <c r="J63">
        <f t="shared" si="41"/>
        <v>165657.28102144625</v>
      </c>
      <c r="K63">
        <f t="shared" si="41"/>
        <v>165657.28113121152</v>
      </c>
      <c r="L63">
        <f t="shared" si="41"/>
        <v>165657.28111239659</v>
      </c>
      <c r="M63">
        <f t="shared" si="41"/>
        <v>165657.28111562144</v>
      </c>
      <c r="N63">
        <f t="shared" si="41"/>
        <v>165657.28111506888</v>
      </c>
      <c r="O63">
        <f t="shared" si="41"/>
        <v>165657.28111516355</v>
      </c>
      <c r="P63">
        <f t="shared" si="41"/>
        <v>165657.28111514729</v>
      </c>
      <c r="Q63">
        <f t="shared" si="41"/>
        <v>165657.28111515017</v>
      </c>
      <c r="R63">
        <f t="shared" si="41"/>
        <v>165657.28111514961</v>
      </c>
      <c r="S63">
        <f t="shared" si="41"/>
        <v>165657.28111514973</v>
      </c>
      <c r="T63">
        <f t="shared" si="41"/>
        <v>165657.28111514973</v>
      </c>
      <c r="U63">
        <f t="shared" si="41"/>
        <v>165657.28111514973</v>
      </c>
    </row>
    <row r="64" spans="2:21">
      <c r="B64" s="7" t="s">
        <v>39</v>
      </c>
      <c r="C64">
        <f>C63+0.0027*COS((918399*C32+182)*C34)</f>
        <v>165679.80853162362</v>
      </c>
      <c r="D64">
        <f>D63+0.0027*COS((918399*D32+182)*D34)</f>
        <v>165653.5893845752</v>
      </c>
      <c r="E64">
        <f t="shared" ref="E64:U64" si="42">E63+0.0027*COS((918399*E32+182)*E34)</f>
        <v>165657.91204326603</v>
      </c>
      <c r="F64">
        <f t="shared" si="42"/>
        <v>165657.1699623609</v>
      </c>
      <c r="G64">
        <f t="shared" si="42"/>
        <v>165657.29710245182</v>
      </c>
      <c r="H64">
        <f t="shared" si="42"/>
        <v>165657.27530774032</v>
      </c>
      <c r="I64">
        <f t="shared" si="42"/>
        <v>165657.27904352639</v>
      </c>
      <c r="J64">
        <f t="shared" si="42"/>
        <v>165657.27840317323</v>
      </c>
      <c r="K64">
        <f t="shared" si="42"/>
        <v>165657.27851293641</v>
      </c>
      <c r="L64">
        <f t="shared" si="42"/>
        <v>165657.27849412186</v>
      </c>
      <c r="M64">
        <f t="shared" si="42"/>
        <v>165657.27849734662</v>
      </c>
      <c r="N64">
        <f t="shared" si="42"/>
        <v>165657.27849679408</v>
      </c>
      <c r="O64">
        <f t="shared" si="42"/>
        <v>165657.27849688876</v>
      </c>
      <c r="P64">
        <f t="shared" si="42"/>
        <v>165657.27849687249</v>
      </c>
      <c r="Q64">
        <f t="shared" si="42"/>
        <v>165657.27849687537</v>
      </c>
      <c r="R64">
        <f t="shared" si="42"/>
        <v>165657.27849687482</v>
      </c>
      <c r="S64">
        <f t="shared" si="42"/>
        <v>165657.27849687493</v>
      </c>
      <c r="T64">
        <f t="shared" si="42"/>
        <v>165657.27849687493</v>
      </c>
      <c r="U64">
        <f t="shared" si="42"/>
        <v>165657.27849687493</v>
      </c>
    </row>
    <row r="65" spans="2:21">
      <c r="B65" s="7" t="s">
        <v>40</v>
      </c>
      <c r="C65">
        <f>C64+0.0026*COS((1379739*C32+17)*C34)</f>
        <v>165679.80742825283</v>
      </c>
      <c r="D65">
        <f>D64+0.0026*COS((1379739*D32+17)*D34)</f>
        <v>165653.58678469015</v>
      </c>
      <c r="E65">
        <f t="shared" ref="E65:U65" si="43">E64+0.0026*COS((1379739*E32+17)*E34)</f>
        <v>165657.90948418507</v>
      </c>
      <c r="F65">
        <f t="shared" si="43"/>
        <v>165657.16738984315</v>
      </c>
      <c r="G65">
        <f t="shared" si="43"/>
        <v>165657.2945320479</v>
      </c>
      <c r="H65">
        <f t="shared" si="43"/>
        <v>165657.27273696853</v>
      </c>
      <c r="I65">
        <f t="shared" si="43"/>
        <v>165657.2764728175</v>
      </c>
      <c r="J65">
        <f t="shared" si="43"/>
        <v>165657.27583245354</v>
      </c>
      <c r="K65">
        <f t="shared" si="43"/>
        <v>165657.27594221858</v>
      </c>
      <c r="L65">
        <f t="shared" si="43"/>
        <v>165657.27592340371</v>
      </c>
      <c r="M65">
        <f t="shared" si="43"/>
        <v>165657.27592662853</v>
      </c>
      <c r="N65">
        <f t="shared" si="43"/>
        <v>165657.27592607596</v>
      </c>
      <c r="O65">
        <f t="shared" si="43"/>
        <v>165657.27592617064</v>
      </c>
      <c r="P65">
        <f t="shared" si="43"/>
        <v>165657.27592615437</v>
      </c>
      <c r="Q65">
        <f t="shared" si="43"/>
        <v>165657.27592615725</v>
      </c>
      <c r="R65">
        <f t="shared" si="43"/>
        <v>165657.2759261567</v>
      </c>
      <c r="S65">
        <f t="shared" si="43"/>
        <v>165657.27592615681</v>
      </c>
      <c r="T65">
        <f t="shared" si="43"/>
        <v>165657.27592615681</v>
      </c>
      <c r="U65">
        <f t="shared" si="43"/>
        <v>165657.27592615681</v>
      </c>
    </row>
    <row r="66" spans="2:21">
      <c r="B66" s="7" t="s">
        <v>41</v>
      </c>
      <c r="C66">
        <f>C65+0.0024*COS((99863*C32+122)*C34)</f>
        <v>165679.80678436576</v>
      </c>
      <c r="D66">
        <f>D65+0.0024*COS((99863*D32+122)*D34)</f>
        <v>165653.58595212869</v>
      </c>
      <c r="E66">
        <f t="shared" ref="E66:U66" si="44">E65+0.0024*COS((99863*E32+122)*E34)</f>
        <v>165657.9086821737</v>
      </c>
      <c r="F66">
        <f t="shared" si="44"/>
        <v>165657.1665825746</v>
      </c>
      <c r="G66">
        <f t="shared" si="44"/>
        <v>165657.29372567969</v>
      </c>
      <c r="H66">
        <f t="shared" si="44"/>
        <v>165657.27193044595</v>
      </c>
      <c r="I66">
        <f t="shared" si="44"/>
        <v>165657.27566632137</v>
      </c>
      <c r="J66">
        <f t="shared" si="44"/>
        <v>165657.27502595287</v>
      </c>
      <c r="K66">
        <f t="shared" si="44"/>
        <v>165657.27513571869</v>
      </c>
      <c r="L66">
        <f t="shared" si="44"/>
        <v>165657.27511690371</v>
      </c>
      <c r="M66">
        <f t="shared" si="44"/>
        <v>165657.27512012853</v>
      </c>
      <c r="N66">
        <f t="shared" si="44"/>
        <v>165657.27511957596</v>
      </c>
      <c r="O66">
        <f t="shared" si="44"/>
        <v>165657.27511967064</v>
      </c>
      <c r="P66">
        <f t="shared" si="44"/>
        <v>165657.27511965437</v>
      </c>
      <c r="Q66">
        <f t="shared" si="44"/>
        <v>165657.27511965725</v>
      </c>
      <c r="R66">
        <f t="shared" si="44"/>
        <v>165657.2751196567</v>
      </c>
      <c r="S66">
        <f t="shared" si="44"/>
        <v>165657.27511965681</v>
      </c>
      <c r="T66">
        <f t="shared" si="44"/>
        <v>165657.27511965681</v>
      </c>
      <c r="U66">
        <f t="shared" si="44"/>
        <v>165657.27511965681</v>
      </c>
    </row>
    <row r="67" spans="2:21">
      <c r="B67" s="7" t="s">
        <v>42</v>
      </c>
      <c r="C67">
        <f>C66+0.0023*COS((922466*C32+163)*C34)</f>
        <v>165679.80495853469</v>
      </c>
      <c r="D67">
        <f>D66+0.0023*COS((922466*D32+163)*D34)</f>
        <v>165653.58560017881</v>
      </c>
      <c r="E67">
        <f t="shared" ref="E67:U67" si="45">E66+0.0023*COS((922466*E32+163)*E34)</f>
        <v>165657.90804946347</v>
      </c>
      <c r="F67">
        <f t="shared" si="45"/>
        <v>165657.16599749855</v>
      </c>
      <c r="G67">
        <f t="shared" si="45"/>
        <v>165657.29313242342</v>
      </c>
      <c r="H67">
        <f t="shared" si="45"/>
        <v>165657.27133859141</v>
      </c>
      <c r="I67">
        <f t="shared" si="45"/>
        <v>165657.27507422655</v>
      </c>
      <c r="J67">
        <f t="shared" si="45"/>
        <v>165657.27443389923</v>
      </c>
      <c r="K67">
        <f t="shared" si="45"/>
        <v>165657.27454365802</v>
      </c>
      <c r="L67">
        <f t="shared" si="45"/>
        <v>165657.27452484422</v>
      </c>
      <c r="M67">
        <f t="shared" si="45"/>
        <v>165657.27452806884</v>
      </c>
      <c r="N67">
        <f t="shared" si="45"/>
        <v>165657.27452751633</v>
      </c>
      <c r="O67">
        <f t="shared" si="45"/>
        <v>165657.27452761098</v>
      </c>
      <c r="P67">
        <f t="shared" si="45"/>
        <v>165657.27452759471</v>
      </c>
      <c r="Q67">
        <f t="shared" si="45"/>
        <v>165657.27452759759</v>
      </c>
      <c r="R67">
        <f t="shared" si="45"/>
        <v>165657.27452759704</v>
      </c>
      <c r="S67">
        <f t="shared" si="45"/>
        <v>165657.27452759715</v>
      </c>
      <c r="T67">
        <f t="shared" si="45"/>
        <v>165657.27452759715</v>
      </c>
      <c r="U67">
        <f t="shared" si="45"/>
        <v>165657.27452759715</v>
      </c>
    </row>
    <row r="68" spans="2:21">
      <c r="B68" s="7" t="s">
        <v>43</v>
      </c>
      <c r="C68">
        <f>C67+0.0022*COS((818536*C32+151)*C34)</f>
        <v>165679.80664648744</v>
      </c>
      <c r="D68">
        <f>D67+0.0022*COS((818536*D32+151)*D34)</f>
        <v>165653.58779979014</v>
      </c>
      <c r="E68">
        <f t="shared" ref="E68:U68" si="46">E67+0.0022*COS((818536*E32+151)*E34)</f>
        <v>165657.91023096608</v>
      </c>
      <c r="F68">
        <f t="shared" si="46"/>
        <v>165657.1681840301</v>
      </c>
      <c r="G68">
        <f t="shared" si="46"/>
        <v>165657.29531814976</v>
      </c>
      <c r="H68">
        <f t="shared" si="46"/>
        <v>165657.27352445744</v>
      </c>
      <c r="I68">
        <f t="shared" si="46"/>
        <v>165657.27726006869</v>
      </c>
      <c r="J68">
        <f t="shared" si="46"/>
        <v>165657.27661974548</v>
      </c>
      <c r="K68">
        <f t="shared" si="46"/>
        <v>165657.27672950356</v>
      </c>
      <c r="L68">
        <f t="shared" si="46"/>
        <v>165657.27671068988</v>
      </c>
      <c r="M68">
        <f t="shared" si="46"/>
        <v>165657.27671391447</v>
      </c>
      <c r="N68">
        <f t="shared" si="46"/>
        <v>165657.27671336196</v>
      </c>
      <c r="O68">
        <f t="shared" si="46"/>
        <v>165657.27671345661</v>
      </c>
      <c r="P68">
        <f t="shared" si="46"/>
        <v>165657.27671344034</v>
      </c>
      <c r="Q68">
        <f t="shared" si="46"/>
        <v>165657.27671344322</v>
      </c>
      <c r="R68">
        <f t="shared" si="46"/>
        <v>165657.27671344267</v>
      </c>
      <c r="S68">
        <f t="shared" si="46"/>
        <v>165657.27671344278</v>
      </c>
      <c r="T68">
        <f t="shared" si="46"/>
        <v>165657.27671344278</v>
      </c>
      <c r="U68">
        <f t="shared" si="46"/>
        <v>165657.27671344278</v>
      </c>
    </row>
    <row r="69" spans="2:21">
      <c r="B69" s="7" t="s">
        <v>44</v>
      </c>
      <c r="C69">
        <f>C68+0.0021*COS((990397*C32+357)*C34)</f>
        <v>165679.80739596288</v>
      </c>
      <c r="D69">
        <f>D68+0.0021*COS((990397*D32+357)*D34)</f>
        <v>165653.58687738236</v>
      </c>
      <c r="E69">
        <f t="shared" ref="E69:U69" si="47">E68+0.0021*COS((990397*E32+357)*E34)</f>
        <v>165657.90956940851</v>
      </c>
      <c r="F69">
        <f t="shared" si="47"/>
        <v>165657.16747669439</v>
      </c>
      <c r="G69">
        <f t="shared" si="47"/>
        <v>165657.29461863049</v>
      </c>
      <c r="H69">
        <f t="shared" si="47"/>
        <v>165657.27282359748</v>
      </c>
      <c r="I69">
        <f t="shared" si="47"/>
        <v>165657.2765594385</v>
      </c>
      <c r="J69">
        <f t="shared" si="47"/>
        <v>165657.27591907591</v>
      </c>
      <c r="K69">
        <f t="shared" si="47"/>
        <v>165657.27602884074</v>
      </c>
      <c r="L69">
        <f t="shared" si="47"/>
        <v>165657.2760100259</v>
      </c>
      <c r="M69">
        <f t="shared" si="47"/>
        <v>165657.2760132507</v>
      </c>
      <c r="N69">
        <f t="shared" si="47"/>
        <v>165657.27601269816</v>
      </c>
      <c r="O69">
        <f t="shared" si="47"/>
        <v>165657.2760127928</v>
      </c>
      <c r="P69">
        <f t="shared" si="47"/>
        <v>165657.27601277654</v>
      </c>
      <c r="Q69">
        <f t="shared" si="47"/>
        <v>165657.27601277942</v>
      </c>
      <c r="R69">
        <f t="shared" si="47"/>
        <v>165657.27601277886</v>
      </c>
      <c r="S69">
        <f t="shared" si="47"/>
        <v>165657.27601277898</v>
      </c>
      <c r="T69">
        <f t="shared" si="47"/>
        <v>165657.27601277898</v>
      </c>
      <c r="U69">
        <f t="shared" si="47"/>
        <v>165657.27601277898</v>
      </c>
    </row>
    <row r="70" spans="2:21">
      <c r="B70" s="7" t="s">
        <v>45</v>
      </c>
      <c r="C70">
        <f>C69+0.0021*COS((71998*C32+85)*C34)</f>
        <v>165679.80949408925</v>
      </c>
      <c r="D70">
        <f>D69+0.0021*COS((71998*D32+85)*D34)</f>
        <v>165653.5889665031</v>
      </c>
      <c r="E70">
        <f t="shared" ref="E70:U70" si="48">E69+0.0021*COS((71998*E32+85)*E34)</f>
        <v>165657.91166051346</v>
      </c>
      <c r="F70">
        <f t="shared" si="48"/>
        <v>165657.16956747274</v>
      </c>
      <c r="G70">
        <f t="shared" si="48"/>
        <v>165657.29670946521</v>
      </c>
      <c r="H70">
        <f t="shared" si="48"/>
        <v>165657.27491442254</v>
      </c>
      <c r="I70">
        <f t="shared" si="48"/>
        <v>165657.27865026522</v>
      </c>
      <c r="J70">
        <f t="shared" si="48"/>
        <v>165657.27800990237</v>
      </c>
      <c r="K70">
        <f t="shared" si="48"/>
        <v>165657.27811966723</v>
      </c>
      <c r="L70">
        <f t="shared" si="48"/>
        <v>165657.27810085239</v>
      </c>
      <c r="M70">
        <f t="shared" si="48"/>
        <v>165657.27810407718</v>
      </c>
      <c r="N70">
        <f t="shared" si="48"/>
        <v>165657.27810352464</v>
      </c>
      <c r="O70">
        <f t="shared" si="48"/>
        <v>165657.27810361929</v>
      </c>
      <c r="P70">
        <f t="shared" si="48"/>
        <v>165657.27810360302</v>
      </c>
      <c r="Q70">
        <f t="shared" si="48"/>
        <v>165657.2781036059</v>
      </c>
      <c r="R70">
        <f t="shared" si="48"/>
        <v>165657.27810360535</v>
      </c>
      <c r="S70">
        <f t="shared" si="48"/>
        <v>165657.27810360547</v>
      </c>
      <c r="T70">
        <f t="shared" si="48"/>
        <v>165657.27810360547</v>
      </c>
      <c r="U70">
        <f t="shared" si="48"/>
        <v>165657.27810360547</v>
      </c>
    </row>
    <row r="71" spans="2:21">
      <c r="B71" s="7" t="s">
        <v>46</v>
      </c>
      <c r="C71">
        <f>C70+0.0021*COS((341337*C32+16)*C34)</f>
        <v>165679.81158226726</v>
      </c>
      <c r="D71">
        <f>D70+0.0021*COS((341337*D32+16)*D34)</f>
        <v>165653.59103393467</v>
      </c>
      <c r="E71">
        <f t="shared" ref="E71:U71" si="49">E70+0.0021*COS((341337*E32+16)*E34)</f>
        <v>165657.91374277408</v>
      </c>
      <c r="F71">
        <f t="shared" si="49"/>
        <v>165657.17164750298</v>
      </c>
      <c r="G71">
        <f t="shared" si="49"/>
        <v>165657.29878988687</v>
      </c>
      <c r="H71">
        <f t="shared" si="49"/>
        <v>165657.27699477738</v>
      </c>
      <c r="I71">
        <f t="shared" si="49"/>
        <v>165657.28073063152</v>
      </c>
      <c r="J71">
        <f t="shared" si="49"/>
        <v>165657.28009026669</v>
      </c>
      <c r="K71">
        <f t="shared" si="49"/>
        <v>165657.28020003191</v>
      </c>
      <c r="L71">
        <f t="shared" si="49"/>
        <v>165657.28018121701</v>
      </c>
      <c r="M71">
        <f t="shared" si="49"/>
        <v>165657.2801844418</v>
      </c>
      <c r="N71">
        <f t="shared" si="49"/>
        <v>165657.28018388926</v>
      </c>
      <c r="O71">
        <f t="shared" si="49"/>
        <v>165657.28018398391</v>
      </c>
      <c r="P71">
        <f t="shared" si="49"/>
        <v>165657.28018396764</v>
      </c>
      <c r="Q71">
        <f t="shared" si="49"/>
        <v>165657.28018397052</v>
      </c>
      <c r="R71">
        <f t="shared" si="49"/>
        <v>165657.28018396997</v>
      </c>
      <c r="S71">
        <f t="shared" si="49"/>
        <v>165657.28018397008</v>
      </c>
      <c r="T71">
        <f t="shared" si="49"/>
        <v>165657.28018397008</v>
      </c>
      <c r="U71">
        <f t="shared" si="49"/>
        <v>165657.28018397008</v>
      </c>
    </row>
    <row r="72" spans="2:21">
      <c r="B72" s="7" t="s">
        <v>47</v>
      </c>
      <c r="C72">
        <f>C71+0.0018*COS((401329*C32+274)*C34)</f>
        <v>165679.81335983684</v>
      </c>
      <c r="D72">
        <f>D71+0.0018*COS((401329*D32+274)*D34)</f>
        <v>165653.59280671657</v>
      </c>
      <c r="E72">
        <f t="shared" ref="E72:U72" si="50">E71+0.0018*COS((401329*E32+274)*E34)</f>
        <v>165657.91552989103</v>
      </c>
      <c r="F72">
        <f t="shared" si="50"/>
        <v>165657.17343253328</v>
      </c>
      <c r="G72">
        <f t="shared" si="50"/>
        <v>165657.30057528571</v>
      </c>
      <c r="H72">
        <f t="shared" si="50"/>
        <v>165657.27878011335</v>
      </c>
      <c r="I72">
        <f t="shared" si="50"/>
        <v>165657.2825159783</v>
      </c>
      <c r="J72">
        <f t="shared" si="50"/>
        <v>165657.2818756116</v>
      </c>
      <c r="K72">
        <f t="shared" si="50"/>
        <v>165657.28198537714</v>
      </c>
      <c r="L72">
        <f t="shared" si="50"/>
        <v>165657.28196656218</v>
      </c>
      <c r="M72">
        <f t="shared" si="50"/>
        <v>165657.281969787</v>
      </c>
      <c r="N72">
        <f t="shared" si="50"/>
        <v>165657.28196923443</v>
      </c>
      <c r="O72">
        <f t="shared" si="50"/>
        <v>165657.28196932908</v>
      </c>
      <c r="P72">
        <f t="shared" si="50"/>
        <v>165657.28196931281</v>
      </c>
      <c r="Q72">
        <f t="shared" si="50"/>
        <v>165657.28196931569</v>
      </c>
      <c r="R72">
        <f t="shared" si="50"/>
        <v>165657.28196931514</v>
      </c>
      <c r="S72">
        <f t="shared" si="50"/>
        <v>165657.28196931526</v>
      </c>
      <c r="T72">
        <f t="shared" si="50"/>
        <v>165657.28196931526</v>
      </c>
      <c r="U72">
        <f t="shared" si="50"/>
        <v>165657.28196931526</v>
      </c>
    </row>
    <row r="73" spans="2:21">
      <c r="B73" s="7" t="s">
        <v>48</v>
      </c>
      <c r="C73">
        <f>C72+0.0016*COS((1856938*C32+152)*C34)</f>
        <v>165679.81360182294</v>
      </c>
      <c r="D73">
        <f>D72+0.0016*COS((1856938*D32+152)*D34)</f>
        <v>165653.59123423678</v>
      </c>
      <c r="E73">
        <f t="shared" ref="E73:U73" si="51">E72+0.0016*COS((1856938*E32+152)*E34)</f>
        <v>165657.91408058011</v>
      </c>
      <c r="F73">
        <f t="shared" si="51"/>
        <v>165657.17195527902</v>
      </c>
      <c r="G73">
        <f t="shared" si="51"/>
        <v>165657.29910262398</v>
      </c>
      <c r="H73">
        <f t="shared" si="51"/>
        <v>165657.27730665859</v>
      </c>
      <c r="I73">
        <f t="shared" si="51"/>
        <v>165657.28104265931</v>
      </c>
      <c r="J73">
        <f t="shared" si="51"/>
        <v>165657.28040226933</v>
      </c>
      <c r="K73">
        <f t="shared" si="51"/>
        <v>165657.28051203885</v>
      </c>
      <c r="L73">
        <f t="shared" si="51"/>
        <v>165657.2804932232</v>
      </c>
      <c r="M73">
        <f t="shared" si="51"/>
        <v>165657.28049644813</v>
      </c>
      <c r="N73">
        <f t="shared" si="51"/>
        <v>165657.28049589557</v>
      </c>
      <c r="O73">
        <f t="shared" si="51"/>
        <v>165657.28049599021</v>
      </c>
      <c r="P73">
        <f t="shared" si="51"/>
        <v>165657.28049597394</v>
      </c>
      <c r="Q73">
        <f t="shared" si="51"/>
        <v>165657.28049597683</v>
      </c>
      <c r="R73">
        <f t="shared" si="51"/>
        <v>165657.28049597627</v>
      </c>
      <c r="S73">
        <f t="shared" si="51"/>
        <v>165657.28049597639</v>
      </c>
      <c r="T73">
        <f t="shared" si="51"/>
        <v>165657.28049597639</v>
      </c>
      <c r="U73">
        <f t="shared" si="51"/>
        <v>165657.28049597639</v>
      </c>
    </row>
    <row r="74" spans="2:21">
      <c r="B74" s="7" t="s">
        <v>49</v>
      </c>
      <c r="C74">
        <f>C73+0.0012*COS((1267871*C32+249)*C34)</f>
        <v>165679.81240326806</v>
      </c>
      <c r="D74">
        <f>D73+0.0012*COS((1267871*D32+249)*D34)</f>
        <v>165653.59068823818</v>
      </c>
      <c r="E74">
        <f t="shared" ref="E74:U74" si="52">E73+0.0012*COS((1267871*E32+249)*E34)</f>
        <v>165657.91335985443</v>
      </c>
      <c r="F74">
        <f t="shared" si="52"/>
        <v>165657.17126318553</v>
      </c>
      <c r="G74">
        <f t="shared" si="52"/>
        <v>165657.29840558185</v>
      </c>
      <c r="H74">
        <f t="shared" si="52"/>
        <v>165657.27661046354</v>
      </c>
      <c r="I74">
        <f t="shared" si="52"/>
        <v>165657.28034631902</v>
      </c>
      <c r="J74">
        <f t="shared" si="52"/>
        <v>165657.27970595393</v>
      </c>
      <c r="K74">
        <f t="shared" si="52"/>
        <v>165657.2798157192</v>
      </c>
      <c r="L74">
        <f t="shared" si="52"/>
        <v>165657.27979690427</v>
      </c>
      <c r="M74">
        <f t="shared" si="52"/>
        <v>165657.27980012906</v>
      </c>
      <c r="N74">
        <f t="shared" si="52"/>
        <v>165657.27979957653</v>
      </c>
      <c r="O74">
        <f t="shared" si="52"/>
        <v>165657.27979967117</v>
      </c>
      <c r="P74">
        <f t="shared" si="52"/>
        <v>165657.27979965491</v>
      </c>
      <c r="Q74">
        <f t="shared" si="52"/>
        <v>165657.27979965779</v>
      </c>
      <c r="R74">
        <f t="shared" si="52"/>
        <v>165657.27979965723</v>
      </c>
      <c r="S74">
        <f t="shared" si="52"/>
        <v>165657.27979965735</v>
      </c>
      <c r="T74">
        <f t="shared" si="52"/>
        <v>165657.27979965735</v>
      </c>
      <c r="U74">
        <f t="shared" si="52"/>
        <v>165657.27979965735</v>
      </c>
    </row>
    <row r="75" spans="2:21">
      <c r="B75" s="7" t="s">
        <v>50</v>
      </c>
      <c r="C75">
        <f>C74+0.0011*COS((1920802*C32+186)*C34)</f>
        <v>165679.81309323217</v>
      </c>
      <c r="D75">
        <f>D74+0.0011*COS((1920802*D32+186)*D34)</f>
        <v>165653.58981861587</v>
      </c>
      <c r="E75">
        <f t="shared" ref="E75:U75" si="53">E74+0.0011*COS((1920802*E32+186)*E34)</f>
        <v>165657.91269298748</v>
      </c>
      <c r="F75">
        <f t="shared" si="53"/>
        <v>165657.17055787609</v>
      </c>
      <c r="G75">
        <f t="shared" si="53"/>
        <v>165657.29770676015</v>
      </c>
      <c r="H75">
        <f t="shared" si="53"/>
        <v>165657.27591052675</v>
      </c>
      <c r="I75">
        <f t="shared" si="53"/>
        <v>165657.2796465733</v>
      </c>
      <c r="J75">
        <f t="shared" si="53"/>
        <v>165657.27900617543</v>
      </c>
      <c r="K75">
        <f t="shared" si="53"/>
        <v>165657.27911594632</v>
      </c>
      <c r="L75">
        <f t="shared" si="53"/>
        <v>165657.27909713043</v>
      </c>
      <c r="M75">
        <f t="shared" si="53"/>
        <v>165657.2791003554</v>
      </c>
      <c r="N75">
        <f t="shared" si="53"/>
        <v>165657.27909980284</v>
      </c>
      <c r="O75">
        <f t="shared" si="53"/>
        <v>165657.27909989748</v>
      </c>
      <c r="P75">
        <f t="shared" si="53"/>
        <v>165657.27909988121</v>
      </c>
      <c r="Q75">
        <f t="shared" si="53"/>
        <v>165657.27909988409</v>
      </c>
      <c r="R75">
        <f t="shared" si="53"/>
        <v>165657.27909988354</v>
      </c>
      <c r="S75">
        <f t="shared" si="53"/>
        <v>165657.27909988366</v>
      </c>
      <c r="T75">
        <f t="shared" si="53"/>
        <v>165657.27909988366</v>
      </c>
      <c r="U75">
        <f t="shared" si="53"/>
        <v>165657.27909988366</v>
      </c>
    </row>
    <row r="76" spans="2:21">
      <c r="B76" s="7" t="s">
        <v>51</v>
      </c>
      <c r="C76">
        <f>C75+0.0009*COS(858602*C32+129)*C34</f>
        <v>165679.81307910968</v>
      </c>
      <c r="D76">
        <f>D75+0.0009*COS(858602*D32+129)*D34</f>
        <v>165653.58983348787</v>
      </c>
      <c r="E76">
        <f t="shared" ref="E76:U76" si="54">E75+0.0009*COS(858602*E32+129)*E34</f>
        <v>165657.91270866865</v>
      </c>
      <c r="F76">
        <f t="shared" si="54"/>
        <v>165657.17056518316</v>
      </c>
      <c r="G76">
        <f t="shared" si="54"/>
        <v>165657.29771663793</v>
      </c>
      <c r="H76">
        <f t="shared" si="54"/>
        <v>165657.2759199882</v>
      </c>
      <c r="I76">
        <f t="shared" si="54"/>
        <v>165657.27965610687</v>
      </c>
      <c r="J76">
        <f t="shared" si="54"/>
        <v>165657.27901569667</v>
      </c>
      <c r="K76">
        <f t="shared" si="54"/>
        <v>165657.27912546968</v>
      </c>
      <c r="L76">
        <f t="shared" si="54"/>
        <v>165657.27910665341</v>
      </c>
      <c r="M76">
        <f t="shared" si="54"/>
        <v>165657.27910987847</v>
      </c>
      <c r="N76">
        <f t="shared" si="54"/>
        <v>165657.27910932587</v>
      </c>
      <c r="O76">
        <f t="shared" si="54"/>
        <v>165657.27910942052</v>
      </c>
      <c r="P76">
        <f t="shared" si="54"/>
        <v>165657.27910940425</v>
      </c>
      <c r="Q76">
        <f t="shared" si="54"/>
        <v>165657.27910940713</v>
      </c>
      <c r="R76">
        <f t="shared" si="54"/>
        <v>165657.27910940658</v>
      </c>
      <c r="S76">
        <f t="shared" si="54"/>
        <v>165657.27910940669</v>
      </c>
      <c r="T76">
        <f t="shared" si="54"/>
        <v>165657.27910940669</v>
      </c>
      <c r="U76">
        <f t="shared" si="54"/>
        <v>165657.27910940669</v>
      </c>
    </row>
    <row r="77" spans="2:21">
      <c r="B77" s="7" t="s">
        <v>52</v>
      </c>
      <c r="C77">
        <f>C76+0.0008*COS((1403732*C32+98)*C34)</f>
        <v>165679.81341177196</v>
      </c>
      <c r="D77">
        <f>D76+0.0008*COS((1403732*D32+98)*D34)</f>
        <v>165653.58929824486</v>
      </c>
      <c r="E77">
        <f t="shared" ref="E77:U77" si="55">E76+0.0008*COS((1403732*E32+98)*E34)</f>
        <v>165657.91229555683</v>
      </c>
      <c r="F77">
        <f t="shared" si="55"/>
        <v>165657.1701299058</v>
      </c>
      <c r="G77">
        <f t="shared" si="55"/>
        <v>165657.29728512553</v>
      </c>
      <c r="H77">
        <f t="shared" si="55"/>
        <v>165657.27548782941</v>
      </c>
      <c r="I77">
        <f t="shared" si="55"/>
        <v>165657.27922405885</v>
      </c>
      <c r="J77">
        <f t="shared" si="55"/>
        <v>165657.27858362967</v>
      </c>
      <c r="K77">
        <f t="shared" si="55"/>
        <v>165657.27869340594</v>
      </c>
      <c r="L77">
        <f t="shared" si="55"/>
        <v>165657.27867458912</v>
      </c>
      <c r="M77">
        <f t="shared" si="55"/>
        <v>165657.27867781426</v>
      </c>
      <c r="N77">
        <f t="shared" si="55"/>
        <v>165657.27867726164</v>
      </c>
      <c r="O77">
        <f t="shared" si="55"/>
        <v>165657.27867735628</v>
      </c>
      <c r="P77">
        <f t="shared" si="55"/>
        <v>165657.27867734001</v>
      </c>
      <c r="Q77">
        <f t="shared" si="55"/>
        <v>165657.2786773429</v>
      </c>
      <c r="R77">
        <f t="shared" si="55"/>
        <v>165657.27867734234</v>
      </c>
      <c r="S77">
        <f t="shared" si="55"/>
        <v>165657.27867734246</v>
      </c>
      <c r="T77">
        <f t="shared" si="55"/>
        <v>165657.27867734246</v>
      </c>
      <c r="U77">
        <f t="shared" si="55"/>
        <v>165657.27867734246</v>
      </c>
    </row>
    <row r="78" spans="2:21">
      <c r="B78" s="7" t="s">
        <v>53</v>
      </c>
      <c r="C78">
        <f>C77+0.0007*COS((790672*C32+114)*C34)</f>
        <v>165679.81284996049</v>
      </c>
      <c r="D78">
        <f>D77+0.0007*COS((790672*D32+114)*D34)</f>
        <v>165653.58910666197</v>
      </c>
      <c r="E78">
        <f t="shared" ref="E78:U78" si="56">E77+0.0007*COS((790672*E32+114)*E34)</f>
        <v>165657.9120330422</v>
      </c>
      <c r="F78">
        <f t="shared" si="56"/>
        <v>165657.16987938064</v>
      </c>
      <c r="G78">
        <f t="shared" si="56"/>
        <v>165657.29703254026</v>
      </c>
      <c r="H78">
        <f t="shared" si="56"/>
        <v>165657.2752355971</v>
      </c>
      <c r="I78">
        <f t="shared" si="56"/>
        <v>165657.27897176603</v>
      </c>
      <c r="J78">
        <f t="shared" si="56"/>
        <v>165657.27833134725</v>
      </c>
      <c r="K78">
        <f t="shared" si="56"/>
        <v>165657.27844112174</v>
      </c>
      <c r="L78">
        <f t="shared" si="56"/>
        <v>165657.27842230521</v>
      </c>
      <c r="M78">
        <f t="shared" si="56"/>
        <v>165657.2784255303</v>
      </c>
      <c r="N78">
        <f t="shared" si="56"/>
        <v>165657.2784249777</v>
      </c>
      <c r="O78">
        <f t="shared" si="56"/>
        <v>165657.27842507232</v>
      </c>
      <c r="P78">
        <f t="shared" si="56"/>
        <v>165657.27842505608</v>
      </c>
      <c r="Q78">
        <f t="shared" si="56"/>
        <v>165657.27842505896</v>
      </c>
      <c r="R78">
        <f t="shared" si="56"/>
        <v>165657.27842505841</v>
      </c>
      <c r="S78">
        <f t="shared" si="56"/>
        <v>165657.27842505852</v>
      </c>
      <c r="T78">
        <f t="shared" si="56"/>
        <v>165657.27842505852</v>
      </c>
      <c r="U78">
        <f t="shared" si="56"/>
        <v>165657.27842505852</v>
      </c>
    </row>
    <row r="79" spans="2:21">
      <c r="B79" s="7" t="s">
        <v>54</v>
      </c>
      <c r="C79">
        <f>C78+0.0007*COS((405201*C32+50)*C34)</f>
        <v>165679.81341461357</v>
      </c>
      <c r="D79">
        <f>D78+0.0007*COS((405201*D32+50)*D34)</f>
        <v>165653.58977601968</v>
      </c>
      <c r="E79">
        <f t="shared" ref="E79:U79" si="57">E78+0.0007*COS((405201*E32+50)*E34)</f>
        <v>165657.91269014319</v>
      </c>
      <c r="F79">
        <f t="shared" si="57"/>
        <v>165657.17053872865</v>
      </c>
      <c r="G79">
        <f t="shared" si="57"/>
        <v>165657.2976915075</v>
      </c>
      <c r="H79">
        <f t="shared" si="57"/>
        <v>165657.27589462974</v>
      </c>
      <c r="I79">
        <f t="shared" si="57"/>
        <v>165657.27963078747</v>
      </c>
      <c r="J79">
        <f t="shared" si="57"/>
        <v>165657.2789903706</v>
      </c>
      <c r="K79">
        <f t="shared" si="57"/>
        <v>165657.27910014475</v>
      </c>
      <c r="L79">
        <f t="shared" si="57"/>
        <v>165657.27908132828</v>
      </c>
      <c r="M79">
        <f t="shared" si="57"/>
        <v>165657.27908455336</v>
      </c>
      <c r="N79">
        <f t="shared" si="57"/>
        <v>165657.27908400077</v>
      </c>
      <c r="O79">
        <f t="shared" si="57"/>
        <v>165657.27908409538</v>
      </c>
      <c r="P79">
        <f t="shared" si="57"/>
        <v>165657.27908407914</v>
      </c>
      <c r="Q79">
        <f t="shared" si="57"/>
        <v>165657.27908408202</v>
      </c>
      <c r="R79">
        <f t="shared" si="57"/>
        <v>165657.27908408147</v>
      </c>
      <c r="S79">
        <f t="shared" si="57"/>
        <v>165657.27908408159</v>
      </c>
      <c r="T79">
        <f t="shared" si="57"/>
        <v>165657.27908408159</v>
      </c>
      <c r="U79">
        <f t="shared" si="57"/>
        <v>165657.27908408159</v>
      </c>
    </row>
    <row r="80" spans="2:21">
      <c r="B80" s="7" t="s">
        <v>55</v>
      </c>
      <c r="C80">
        <f>C79+0.0007*COS((485333*C32+186)*C34)</f>
        <v>165679.81411444925</v>
      </c>
      <c r="D80">
        <f>D79+0.0007*COS((485333*D32+186)*D34)</f>
        <v>165653.59042608121</v>
      </c>
      <c r="E80">
        <f t="shared" ref="E80:U80" si="58">E79+0.0007*COS((485333*E32+186)*E34)</f>
        <v>165657.9133558702</v>
      </c>
      <c r="F80">
        <f t="shared" si="58"/>
        <v>165657.17120196848</v>
      </c>
      <c r="G80">
        <f t="shared" si="58"/>
        <v>165657.29835517946</v>
      </c>
      <c r="H80">
        <f t="shared" si="58"/>
        <v>165657.27655822778</v>
      </c>
      <c r="I80">
        <f t="shared" si="58"/>
        <v>165657.2802943982</v>
      </c>
      <c r="J80">
        <f t="shared" si="58"/>
        <v>165657.27965397915</v>
      </c>
      <c r="K80">
        <f t="shared" si="58"/>
        <v>165657.27976375367</v>
      </c>
      <c r="L80">
        <f t="shared" si="58"/>
        <v>165657.27974493714</v>
      </c>
      <c r="M80">
        <f t="shared" si="58"/>
        <v>165657.27974816223</v>
      </c>
      <c r="N80">
        <f t="shared" si="58"/>
        <v>165657.27974760963</v>
      </c>
      <c r="O80">
        <f t="shared" si="58"/>
        <v>165657.27974770425</v>
      </c>
      <c r="P80">
        <f t="shared" si="58"/>
        <v>165657.27974768801</v>
      </c>
      <c r="Q80">
        <f t="shared" si="58"/>
        <v>165657.27974769089</v>
      </c>
      <c r="R80">
        <f t="shared" si="58"/>
        <v>165657.27974769034</v>
      </c>
      <c r="S80">
        <f t="shared" si="58"/>
        <v>165657.27974769045</v>
      </c>
      <c r="T80">
        <f t="shared" si="58"/>
        <v>165657.27974769045</v>
      </c>
      <c r="U80">
        <f t="shared" si="58"/>
        <v>165657.27974769045</v>
      </c>
    </row>
    <row r="81" spans="2:21">
      <c r="B81" s="7" t="s">
        <v>56</v>
      </c>
      <c r="C81">
        <f>C80+0.0007*COS((27864*C32+127)*C34)</f>
        <v>165679.81479514917</v>
      </c>
      <c r="D81">
        <f>D80+0.0007*COS((27864*D32+127)*D34)</f>
        <v>165653.5911028359</v>
      </c>
      <c r="E81">
        <f t="shared" ref="E81:U81" si="59">E80+0.0007*COS((27864*E32+127)*E34)</f>
        <v>165657.91403329582</v>
      </c>
      <c r="F81">
        <f t="shared" si="59"/>
        <v>165657.17187927957</v>
      </c>
      <c r="G81">
        <f t="shared" si="59"/>
        <v>165657.2990325102</v>
      </c>
      <c r="H81">
        <f t="shared" si="59"/>
        <v>165657.27723555514</v>
      </c>
      <c r="I81">
        <f t="shared" si="59"/>
        <v>165657.28097172614</v>
      </c>
      <c r="J81">
        <f t="shared" si="59"/>
        <v>165657.28033130697</v>
      </c>
      <c r="K81">
        <f t="shared" si="59"/>
        <v>165657.28044108153</v>
      </c>
      <c r="L81">
        <f t="shared" si="59"/>
        <v>165657.280422265</v>
      </c>
      <c r="M81">
        <f t="shared" si="59"/>
        <v>165657.28042549008</v>
      </c>
      <c r="N81">
        <f t="shared" si="59"/>
        <v>165657.28042493749</v>
      </c>
      <c r="O81">
        <f t="shared" si="59"/>
        <v>165657.28042503211</v>
      </c>
      <c r="P81">
        <f t="shared" si="59"/>
        <v>165657.28042501587</v>
      </c>
      <c r="Q81">
        <f t="shared" si="59"/>
        <v>165657.28042501875</v>
      </c>
      <c r="R81">
        <f t="shared" si="59"/>
        <v>165657.28042501819</v>
      </c>
      <c r="S81">
        <f t="shared" si="59"/>
        <v>165657.28042501831</v>
      </c>
      <c r="T81">
        <f t="shared" si="59"/>
        <v>165657.28042501831</v>
      </c>
      <c r="U81">
        <f t="shared" si="59"/>
        <v>165657.28042501831</v>
      </c>
    </row>
    <row r="82" spans="2:21">
      <c r="B82" s="7" t="s">
        <v>57</v>
      </c>
      <c r="C82">
        <f>C81+0.0006*COS((111869*C32+38)*C34)</f>
        <v>165679.81535163574</v>
      </c>
      <c r="D82">
        <f>D81+0.0006*COS((111869*D32+38)*D34)</f>
        <v>165653.59163619872</v>
      </c>
      <c r="E82">
        <f t="shared" ref="E82:U82" si="60">E81+0.0006*COS((111869*E32+38)*E34)</f>
        <v>165657.91457076505</v>
      </c>
      <c r="F82">
        <f t="shared" si="60"/>
        <v>165657.17241605234</v>
      </c>
      <c r="G82">
        <f t="shared" si="60"/>
        <v>165657.29956940256</v>
      </c>
      <c r="H82">
        <f t="shared" si="60"/>
        <v>165657.27777242701</v>
      </c>
      <c r="I82">
        <f t="shared" si="60"/>
        <v>165657.2815086015</v>
      </c>
      <c r="J82">
        <f t="shared" si="60"/>
        <v>165657.28086818176</v>
      </c>
      <c r="K82">
        <f t="shared" si="60"/>
        <v>165657.2809779564</v>
      </c>
      <c r="L82">
        <f t="shared" si="60"/>
        <v>165657.28095913987</v>
      </c>
      <c r="M82">
        <f t="shared" si="60"/>
        <v>165657.28096236495</v>
      </c>
      <c r="N82">
        <f t="shared" si="60"/>
        <v>165657.28096181236</v>
      </c>
      <c r="O82">
        <f t="shared" si="60"/>
        <v>165657.28096190697</v>
      </c>
      <c r="P82">
        <f t="shared" si="60"/>
        <v>165657.28096189073</v>
      </c>
      <c r="Q82">
        <f t="shared" si="60"/>
        <v>165657.28096189362</v>
      </c>
      <c r="R82">
        <f t="shared" si="60"/>
        <v>165657.28096189306</v>
      </c>
      <c r="S82">
        <f t="shared" si="60"/>
        <v>165657.28096189318</v>
      </c>
      <c r="T82">
        <f t="shared" si="60"/>
        <v>165657.28096189318</v>
      </c>
      <c r="U82">
        <f t="shared" si="60"/>
        <v>165657.28096189318</v>
      </c>
    </row>
    <row r="83" spans="2:21">
      <c r="B83" s="7" t="s">
        <v>58</v>
      </c>
      <c r="C83">
        <f>C82+0.0006*COS((2258267*C32+156)*C34)</f>
        <v>165679.81592306195</v>
      </c>
      <c r="D83">
        <f>D82+0.0006*COS((2258267*D32+156)*D34)</f>
        <v>165653.59164316868</v>
      </c>
      <c r="E83">
        <f t="shared" ref="E83:U83" si="61">E82+0.0006*COS((2258267*E32+156)*E34)</f>
        <v>165657.91475823559</v>
      </c>
      <c r="F83">
        <f t="shared" si="61"/>
        <v>165657.17257331024</v>
      </c>
      <c r="G83">
        <f t="shared" si="61"/>
        <v>165657.29973186951</v>
      </c>
      <c r="H83">
        <f t="shared" si="61"/>
        <v>165657.27793400193</v>
      </c>
      <c r="I83">
        <f t="shared" si="61"/>
        <v>165657.28167032934</v>
      </c>
      <c r="J83">
        <f t="shared" si="61"/>
        <v>165657.28102988339</v>
      </c>
      <c r="K83">
        <f t="shared" si="61"/>
        <v>165657.28113966252</v>
      </c>
      <c r="L83">
        <f t="shared" si="61"/>
        <v>165657.28112084523</v>
      </c>
      <c r="M83">
        <f t="shared" si="61"/>
        <v>165657.28112407043</v>
      </c>
      <c r="N83">
        <f t="shared" si="61"/>
        <v>165657.28112351781</v>
      </c>
      <c r="O83">
        <f t="shared" si="61"/>
        <v>165657.28112361245</v>
      </c>
      <c r="P83">
        <f t="shared" si="61"/>
        <v>165657.28112359621</v>
      </c>
      <c r="Q83">
        <f t="shared" si="61"/>
        <v>165657.2811235991</v>
      </c>
      <c r="R83">
        <f t="shared" si="61"/>
        <v>165657.28112359854</v>
      </c>
      <c r="S83">
        <f t="shared" si="61"/>
        <v>165657.28112359866</v>
      </c>
      <c r="T83">
        <f t="shared" si="61"/>
        <v>165657.28112359866</v>
      </c>
      <c r="U83">
        <f t="shared" si="61"/>
        <v>165657.28112359866</v>
      </c>
    </row>
    <row r="84" spans="2:21">
      <c r="B84" s="7" t="s">
        <v>59</v>
      </c>
      <c r="C84">
        <f>C83+0.0005*COS((1908795*C32+90)*C34)</f>
        <v>165679.8162772583</v>
      </c>
      <c r="D84">
        <f>D83+0.0005*COS((1908795*D32+90)*D34)</f>
        <v>165653.59199287486</v>
      </c>
      <c r="E84">
        <f t="shared" ref="E84:U84" si="62">E83+0.0005*COS((1908795*E32+90)*E34)</f>
        <v>165657.9151877455</v>
      </c>
      <c r="F84">
        <f t="shared" si="62"/>
        <v>165657.1729910241</v>
      </c>
      <c r="G84">
        <f t="shared" si="62"/>
        <v>165657.30015166342</v>
      </c>
      <c r="H84">
        <f t="shared" si="62"/>
        <v>165657.27835344098</v>
      </c>
      <c r="I84">
        <f t="shared" si="62"/>
        <v>165657.28208982927</v>
      </c>
      <c r="J84">
        <f t="shared" si="62"/>
        <v>165657.28144937288</v>
      </c>
      <c r="K84">
        <f t="shared" si="62"/>
        <v>165657.28155915381</v>
      </c>
      <c r="L84">
        <f t="shared" si="62"/>
        <v>165657.2815403362</v>
      </c>
      <c r="M84">
        <f t="shared" si="62"/>
        <v>165657.28154356146</v>
      </c>
      <c r="N84">
        <f t="shared" si="62"/>
        <v>165657.28154300884</v>
      </c>
      <c r="O84">
        <f t="shared" si="62"/>
        <v>165657.28154310348</v>
      </c>
      <c r="P84">
        <f t="shared" si="62"/>
        <v>165657.28154308724</v>
      </c>
      <c r="Q84">
        <f t="shared" si="62"/>
        <v>165657.28154309012</v>
      </c>
      <c r="R84">
        <f t="shared" si="62"/>
        <v>165657.28154308957</v>
      </c>
      <c r="S84">
        <f t="shared" si="62"/>
        <v>165657.28154308969</v>
      </c>
      <c r="T84">
        <f t="shared" si="62"/>
        <v>165657.28154308969</v>
      </c>
      <c r="U84">
        <f t="shared" si="62"/>
        <v>165657.28154308969</v>
      </c>
    </row>
    <row r="85" spans="2:21">
      <c r="B85" s="7" t="s">
        <v>60</v>
      </c>
      <c r="C85">
        <f>C84+0.0005*COS((1745069*C32+24)*C34)</f>
        <v>165679.81584712688</v>
      </c>
      <c r="D85">
        <f>D84+0.0005*COS((1745069*D32+24)*D34)</f>
        <v>165653.59168571836</v>
      </c>
      <c r="E85">
        <f t="shared" ref="E85:U85" si="63">E84+0.0005*COS((1745069*E32+24)*E34)</f>
        <v>165657.91479667468</v>
      </c>
      <c r="F85">
        <f t="shared" si="63"/>
        <v>165657.17261293068</v>
      </c>
      <c r="G85">
        <f t="shared" si="63"/>
        <v>165657.29977130188</v>
      </c>
      <c r="H85">
        <f t="shared" si="63"/>
        <v>165657.27797346696</v>
      </c>
      <c r="I85">
        <f t="shared" si="63"/>
        <v>165657.28170978877</v>
      </c>
      <c r="J85">
        <f t="shared" si="63"/>
        <v>165657.28106934376</v>
      </c>
      <c r="K85">
        <f t="shared" si="63"/>
        <v>165657.28117912274</v>
      </c>
      <c r="L85">
        <f t="shared" si="63"/>
        <v>165657.28116030549</v>
      </c>
      <c r="M85">
        <f t="shared" si="63"/>
        <v>165657.28116353069</v>
      </c>
      <c r="N85">
        <f t="shared" si="63"/>
        <v>165657.28116297806</v>
      </c>
      <c r="O85">
        <f t="shared" si="63"/>
        <v>165657.28116307271</v>
      </c>
      <c r="P85">
        <f t="shared" si="63"/>
        <v>165657.28116305647</v>
      </c>
      <c r="Q85">
        <f t="shared" si="63"/>
        <v>165657.28116305935</v>
      </c>
      <c r="R85">
        <f t="shared" si="63"/>
        <v>165657.2811630588</v>
      </c>
      <c r="S85">
        <f t="shared" si="63"/>
        <v>165657.28116305891</v>
      </c>
      <c r="T85">
        <f t="shared" si="63"/>
        <v>165657.28116305891</v>
      </c>
      <c r="U85">
        <f t="shared" si="63"/>
        <v>165657.28116305891</v>
      </c>
    </row>
    <row r="86" spans="2:21">
      <c r="B86" s="7" t="s">
        <v>61</v>
      </c>
      <c r="C86">
        <f>C85+0.0005*COS((509131*C32+242)*C34)</f>
        <v>165679.81622381584</v>
      </c>
      <c r="D86">
        <f>D85+0.0005*COS((509131*D32+242)*D34)</f>
        <v>165653.59189497406</v>
      </c>
      <c r="E86">
        <f t="shared" ref="E86:U86" si="64">E85+0.0005*COS((509131*E32+242)*E34)</f>
        <v>165657.9150367511</v>
      </c>
      <c r="F86">
        <f t="shared" si="64"/>
        <v>165657.17284779137</v>
      </c>
      <c r="G86">
        <f t="shared" si="64"/>
        <v>165657.30000705848</v>
      </c>
      <c r="H86">
        <f t="shared" si="64"/>
        <v>165657.27820907003</v>
      </c>
      <c r="I86">
        <f t="shared" si="64"/>
        <v>165657.28194541816</v>
      </c>
      <c r="J86">
        <f t="shared" si="64"/>
        <v>165657.28130496864</v>
      </c>
      <c r="K86">
        <f t="shared" si="64"/>
        <v>165657.2814147484</v>
      </c>
      <c r="L86">
        <f t="shared" si="64"/>
        <v>165657.281395931</v>
      </c>
      <c r="M86">
        <f t="shared" si="64"/>
        <v>165657.28139915623</v>
      </c>
      <c r="N86">
        <f t="shared" si="64"/>
        <v>165657.28139860361</v>
      </c>
      <c r="O86">
        <f t="shared" si="64"/>
        <v>165657.28139869825</v>
      </c>
      <c r="P86">
        <f t="shared" si="64"/>
        <v>165657.28139868201</v>
      </c>
      <c r="Q86">
        <f t="shared" si="64"/>
        <v>165657.28139868489</v>
      </c>
      <c r="R86">
        <f t="shared" si="64"/>
        <v>165657.28139868434</v>
      </c>
      <c r="S86">
        <f t="shared" si="64"/>
        <v>165657.28139868446</v>
      </c>
      <c r="T86">
        <f t="shared" si="64"/>
        <v>165657.28139868446</v>
      </c>
      <c r="U86">
        <f t="shared" si="64"/>
        <v>165657.28139868446</v>
      </c>
    </row>
    <row r="87" spans="2:21">
      <c r="B87" s="7" t="s">
        <v>62</v>
      </c>
      <c r="C87">
        <f>C86+0.0004*COS((39871*C32+223)*C34)</f>
        <v>165679.81609006581</v>
      </c>
      <c r="D87">
        <f>D86+0.0004*COS((39871*D32+223)*D34)</f>
        <v>165653.5917488593</v>
      </c>
      <c r="E87">
        <f t="shared" ref="E87:U87" si="65">E86+0.0004*COS((39871*E32+223)*E34)</f>
        <v>165657.91489265117</v>
      </c>
      <c r="F87">
        <f t="shared" si="65"/>
        <v>165657.17270334513</v>
      </c>
      <c r="G87">
        <f t="shared" si="65"/>
        <v>165657.29986267156</v>
      </c>
      <c r="H87">
        <f t="shared" si="65"/>
        <v>165657.27806467295</v>
      </c>
      <c r="I87">
        <f t="shared" si="65"/>
        <v>165657.28180102279</v>
      </c>
      <c r="J87">
        <f t="shared" si="65"/>
        <v>165657.28116057298</v>
      </c>
      <c r="K87">
        <f t="shared" si="65"/>
        <v>165657.2812703528</v>
      </c>
      <c r="L87">
        <f t="shared" si="65"/>
        <v>165657.2812515354</v>
      </c>
      <c r="M87">
        <f t="shared" si="65"/>
        <v>165657.28125476063</v>
      </c>
      <c r="N87">
        <f t="shared" si="65"/>
        <v>165657.28125420801</v>
      </c>
      <c r="O87">
        <f t="shared" si="65"/>
        <v>165657.28125430265</v>
      </c>
      <c r="P87">
        <f t="shared" si="65"/>
        <v>165657.28125428641</v>
      </c>
      <c r="Q87">
        <f t="shared" si="65"/>
        <v>165657.28125428929</v>
      </c>
      <c r="R87">
        <f t="shared" si="65"/>
        <v>165657.28125428874</v>
      </c>
      <c r="S87">
        <f t="shared" si="65"/>
        <v>165657.28125428886</v>
      </c>
      <c r="T87">
        <f t="shared" si="65"/>
        <v>165657.28125428886</v>
      </c>
      <c r="U87">
        <f t="shared" si="65"/>
        <v>165657.28125428886</v>
      </c>
    </row>
    <row r="88" spans="2:21">
      <c r="B88" s="7" t="s">
        <v>63</v>
      </c>
      <c r="C88">
        <f>C87+0.0004*COS((12006*C32+187)*C34)</f>
        <v>165679.81648829539</v>
      </c>
      <c r="D88">
        <f>D87+0.0004*COS((12006*D32+187)*D34)</f>
        <v>165653.59214669568</v>
      </c>
      <c r="E88">
        <f t="shared" ref="E88:U88" si="66">E87+0.0004*COS((12006*E32+187)*E34)</f>
        <v>165657.91529055464</v>
      </c>
      <c r="F88">
        <f t="shared" si="66"/>
        <v>165657.17310123716</v>
      </c>
      <c r="G88">
        <f t="shared" si="66"/>
        <v>165657.30026056553</v>
      </c>
      <c r="H88">
        <f t="shared" si="66"/>
        <v>165657.27846256661</v>
      </c>
      <c r="I88">
        <f t="shared" si="66"/>
        <v>165657.28219891651</v>
      </c>
      <c r="J88">
        <f t="shared" si="66"/>
        <v>165657.28155846667</v>
      </c>
      <c r="K88">
        <f t="shared" si="66"/>
        <v>165657.28166824649</v>
      </c>
      <c r="L88">
        <f t="shared" si="66"/>
        <v>165657.28164942909</v>
      </c>
      <c r="M88">
        <f t="shared" si="66"/>
        <v>165657.28165265432</v>
      </c>
      <c r="N88">
        <f t="shared" si="66"/>
        <v>165657.28165210169</v>
      </c>
      <c r="O88">
        <f t="shared" si="66"/>
        <v>165657.28165219634</v>
      </c>
      <c r="P88">
        <f t="shared" si="66"/>
        <v>165657.2816521801</v>
      </c>
      <c r="Q88">
        <f t="shared" si="66"/>
        <v>165657.28165218298</v>
      </c>
      <c r="R88">
        <f t="shared" si="66"/>
        <v>165657.28165218243</v>
      </c>
      <c r="S88">
        <f t="shared" si="66"/>
        <v>165657.28165218254</v>
      </c>
      <c r="T88">
        <f t="shared" si="66"/>
        <v>165657.28165218254</v>
      </c>
      <c r="U88">
        <f t="shared" si="66"/>
        <v>165657.28165218254</v>
      </c>
    </row>
    <row r="89" spans="2:21">
      <c r="B89" s="7" t="s">
        <v>64</v>
      </c>
      <c r="C89">
        <f>MOD(C88,360)</f>
        <v>79.81648829538608</v>
      </c>
      <c r="D89">
        <f>MOD(D88,360)</f>
        <v>53.592146695678821</v>
      </c>
      <c r="E89">
        <f t="shared" ref="E89:U89" si="67">MOD(E88,360)</f>
        <v>57.915290554636158</v>
      </c>
      <c r="F89">
        <f t="shared" si="67"/>
        <v>57.173101237160154</v>
      </c>
      <c r="G89">
        <f t="shared" si="67"/>
        <v>57.3002605655347</v>
      </c>
      <c r="H89">
        <f t="shared" si="67"/>
        <v>57.27846256660996</v>
      </c>
      <c r="I89">
        <f t="shared" si="67"/>
        <v>57.282198916509515</v>
      </c>
      <c r="J89">
        <f t="shared" si="67"/>
        <v>57.281558466667775</v>
      </c>
      <c r="K89">
        <f t="shared" si="67"/>
        <v>57.281668246490881</v>
      </c>
      <c r="L89">
        <f t="shared" si="67"/>
        <v>57.281649429089157</v>
      </c>
      <c r="M89">
        <f t="shared" si="67"/>
        <v>57.28165265431744</v>
      </c>
      <c r="N89">
        <f t="shared" si="67"/>
        <v>57.281652101693908</v>
      </c>
      <c r="O89">
        <f t="shared" si="67"/>
        <v>57.281652196339564</v>
      </c>
      <c r="P89">
        <f t="shared" si="67"/>
        <v>57.281652180099627</v>
      </c>
      <c r="Q89">
        <f t="shared" si="67"/>
        <v>57.281652182980906</v>
      </c>
      <c r="R89">
        <f t="shared" si="67"/>
        <v>57.281652182427933</v>
      </c>
      <c r="S89">
        <f t="shared" si="67"/>
        <v>57.281652182544349</v>
      </c>
      <c r="T89">
        <f t="shared" si="67"/>
        <v>57.281652182544349</v>
      </c>
      <c r="U89">
        <f t="shared" si="67"/>
        <v>57.281652182544349</v>
      </c>
    </row>
    <row r="90" spans="2:21">
      <c r="B90" s="7" t="s">
        <v>161</v>
      </c>
      <c r="C90">
        <f>MOD(IF(C89&lt;0,C89+360,C89),360)</f>
        <v>79.81648829538608</v>
      </c>
      <c r="D90">
        <f>MOD(IF(D89&lt;0,D89+360,D89),360)</f>
        <v>53.592146695678821</v>
      </c>
      <c r="E90">
        <f t="shared" ref="E90:U90" si="68">MOD(IF(E89&lt;0,E89+360,E89),360)</f>
        <v>57.915290554636158</v>
      </c>
      <c r="F90">
        <f t="shared" si="68"/>
        <v>57.173101237160154</v>
      </c>
      <c r="G90">
        <f t="shared" si="68"/>
        <v>57.3002605655347</v>
      </c>
      <c r="H90">
        <f t="shared" si="68"/>
        <v>57.27846256660996</v>
      </c>
      <c r="I90">
        <f t="shared" si="68"/>
        <v>57.282198916509515</v>
      </c>
      <c r="J90">
        <f t="shared" si="68"/>
        <v>57.281558466667775</v>
      </c>
      <c r="K90">
        <f t="shared" si="68"/>
        <v>57.281668246490881</v>
      </c>
      <c r="L90">
        <f t="shared" si="68"/>
        <v>57.281649429089157</v>
      </c>
      <c r="M90">
        <f t="shared" si="68"/>
        <v>57.28165265431744</v>
      </c>
      <c r="N90">
        <f t="shared" si="68"/>
        <v>57.281652101693908</v>
      </c>
      <c r="O90">
        <f t="shared" si="68"/>
        <v>57.281652196339564</v>
      </c>
      <c r="P90">
        <f t="shared" si="68"/>
        <v>57.281652180099627</v>
      </c>
      <c r="Q90">
        <f t="shared" si="68"/>
        <v>57.281652182980906</v>
      </c>
      <c r="R90">
        <f t="shared" si="68"/>
        <v>57.281652182427933</v>
      </c>
      <c r="S90">
        <f t="shared" si="68"/>
        <v>57.281652182544349</v>
      </c>
      <c r="T90">
        <f t="shared" si="68"/>
        <v>57.281652182544349</v>
      </c>
      <c r="U90">
        <f t="shared" si="68"/>
        <v>57.281652182544349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64101.62498842593</v>
      </c>
      <c r="D96">
        <f t="shared" ref="D96:U97" si="69">D30</f>
        <v>64099.892958232842</v>
      </c>
      <c r="E96">
        <f t="shared" si="69"/>
        <v>64100.17667121203</v>
      </c>
      <c r="F96">
        <f t="shared" si="69"/>
        <v>64100.127947318273</v>
      </c>
      <c r="G96">
        <f t="shared" si="69"/>
        <v>64100.136294444288</v>
      </c>
      <c r="H96">
        <f t="shared" si="69"/>
        <v>64100.134863536841</v>
      </c>
      <c r="I96">
        <f t="shared" si="69"/>
        <v>64100.135108805116</v>
      </c>
      <c r="J96">
        <f t="shared" si="69"/>
        <v>64100.135066763534</v>
      </c>
      <c r="K96">
        <f t="shared" si="69"/>
        <v>64100.135073969897</v>
      </c>
      <c r="L96">
        <f t="shared" si="69"/>
        <v>64100.135072734643</v>
      </c>
      <c r="M96">
        <f t="shared" si="69"/>
        <v>64100.135072946367</v>
      </c>
      <c r="N96">
        <f t="shared" si="69"/>
        <v>64100.135072910089</v>
      </c>
      <c r="O96">
        <f t="shared" si="69"/>
        <v>64100.135072916302</v>
      </c>
      <c r="P96">
        <f t="shared" si="69"/>
        <v>64100.13507291524</v>
      </c>
      <c r="Q96">
        <f t="shared" si="69"/>
        <v>64100.135072915429</v>
      </c>
      <c r="R96">
        <f t="shared" si="69"/>
        <v>64100.135072915393</v>
      </c>
      <c r="S96">
        <f t="shared" si="69"/>
        <v>64100.1350729154</v>
      </c>
      <c r="T96">
        <f t="shared" si="69"/>
        <v>64100.1350729154</v>
      </c>
      <c r="U96">
        <f t="shared" si="69"/>
        <v>64100.1350729154</v>
      </c>
    </row>
    <row r="97" spans="2:21">
      <c r="B97" s="30" t="s">
        <v>2</v>
      </c>
      <c r="C97">
        <f>C31</f>
        <v>1.1386601908963177E-3</v>
      </c>
      <c r="D97">
        <f t="shared" si="69"/>
        <v>1.1386053050444428E-3</v>
      </c>
      <c r="E97">
        <f t="shared" si="69"/>
        <v>1.1386142955508514E-3</v>
      </c>
      <c r="F97">
        <f t="shared" si="69"/>
        <v>1.1386127515521233E-3</v>
      </c>
      <c r="G97">
        <f t="shared" si="69"/>
        <v>1.1386130160620166E-3</v>
      </c>
      <c r="H97">
        <f t="shared" si="69"/>
        <v>1.1386129707183646E-3</v>
      </c>
      <c r="I97">
        <f t="shared" si="69"/>
        <v>1.1386129784906069E-3</v>
      </c>
      <c r="J97">
        <f t="shared" si="69"/>
        <v>1.1386129771583625E-3</v>
      </c>
      <c r="K97">
        <f t="shared" si="69"/>
        <v>1.138612977386723E-3</v>
      </c>
      <c r="L97">
        <f t="shared" si="69"/>
        <v>1.1386129773475792E-3</v>
      </c>
      <c r="M97">
        <f t="shared" si="69"/>
        <v>1.1386129773542884E-3</v>
      </c>
      <c r="N97">
        <f t="shared" si="69"/>
        <v>1.138612977353139E-3</v>
      </c>
      <c r="O97">
        <f t="shared" si="69"/>
        <v>1.1386129773533356E-3</v>
      </c>
      <c r="P97">
        <f t="shared" si="69"/>
        <v>1.138612977353302E-3</v>
      </c>
      <c r="Q97">
        <f t="shared" si="69"/>
        <v>1.1386129773533081E-3</v>
      </c>
      <c r="R97">
        <f t="shared" si="69"/>
        <v>1.138612977353307E-3</v>
      </c>
      <c r="S97">
        <f t="shared" si="69"/>
        <v>1.138612977353307E-3</v>
      </c>
      <c r="T97">
        <f t="shared" si="69"/>
        <v>1.138612977353307E-3</v>
      </c>
      <c r="U97">
        <f t="shared" si="69"/>
        <v>1.138612977353307E-3</v>
      </c>
    </row>
    <row r="98" spans="2:21">
      <c r="B98" s="30" t="s">
        <v>76</v>
      </c>
      <c r="C98">
        <f>(C96-51544.5+C97)/365.25</f>
        <v>34.379537651159815</v>
      </c>
      <c r="D98">
        <f t="shared" ref="D98:U98" si="70">(D96-51544.5+D97)/365.25</f>
        <v>34.374795610782058</v>
      </c>
      <c r="E98">
        <f t="shared" si="70"/>
        <v>34.375572374610066</v>
      </c>
      <c r="F98">
        <f t="shared" si="70"/>
        <v>34.375438975854962</v>
      </c>
      <c r="G98">
        <f t="shared" si="70"/>
        <v>34.375461829041214</v>
      </c>
      <c r="H98">
        <f t="shared" si="70"/>
        <v>34.375457911430011</v>
      </c>
      <c r="I98">
        <f t="shared" si="70"/>
        <v>34.375458582937974</v>
      </c>
      <c r="J98">
        <f t="shared" si="70"/>
        <v>34.375458467834392</v>
      </c>
      <c r="K98">
        <f t="shared" si="70"/>
        <v>34.375458487564337</v>
      </c>
      <c r="L98">
        <f t="shared" si="70"/>
        <v>34.375458484182396</v>
      </c>
      <c r="M98">
        <f t="shared" si="70"/>
        <v>34.375458484762063</v>
      </c>
      <c r="N98">
        <f t="shared" si="70"/>
        <v>34.375458484662737</v>
      </c>
      <c r="O98">
        <f t="shared" si="70"/>
        <v>34.375458484679754</v>
      </c>
      <c r="P98">
        <f t="shared" si="70"/>
        <v>34.375458484676841</v>
      </c>
      <c r="Q98">
        <f t="shared" si="70"/>
        <v>34.37545848467736</v>
      </c>
      <c r="R98">
        <f t="shared" si="70"/>
        <v>34.37545848467726</v>
      </c>
      <c r="S98">
        <f t="shared" si="70"/>
        <v>34.375458484677281</v>
      </c>
      <c r="T98">
        <f t="shared" si="70"/>
        <v>34.375458484677281</v>
      </c>
      <c r="U98">
        <f t="shared" si="70"/>
        <v>34.375458484677281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12657.358233062072</v>
      </c>
      <c r="D100">
        <f t="shared" ref="D100:U100" si="72">280.4603+360.00769*D98</f>
        <v>12655.651062059789</v>
      </c>
      <c r="E100">
        <f t="shared" si="72"/>
        <v>12655.930703011187</v>
      </c>
      <c r="F100">
        <f t="shared" si="72"/>
        <v>12655.882678433512</v>
      </c>
      <c r="G100">
        <f t="shared" si="72"/>
        <v>12655.890905756303</v>
      </c>
      <c r="H100">
        <f t="shared" si="72"/>
        <v>12655.889495386144</v>
      </c>
      <c r="I100">
        <f t="shared" si="72"/>
        <v>12655.889737134175</v>
      </c>
      <c r="J100">
        <f t="shared" si="72"/>
        <v>12655.889695696</v>
      </c>
      <c r="K100">
        <f t="shared" si="72"/>
        <v>12655.889702798931</v>
      </c>
      <c r="L100">
        <f t="shared" si="72"/>
        <v>12655.889701581407</v>
      </c>
      <c r="M100">
        <f t="shared" si="72"/>
        <v>12655.889701790093</v>
      </c>
      <c r="N100">
        <f t="shared" si="72"/>
        <v>12655.889701754333</v>
      </c>
      <c r="O100">
        <f t="shared" si="72"/>
        <v>12655.88970176046</v>
      </c>
      <c r="P100">
        <f t="shared" si="72"/>
        <v>12655.889701759412</v>
      </c>
      <c r="Q100">
        <f t="shared" si="72"/>
        <v>12655.889701759597</v>
      </c>
      <c r="R100">
        <f t="shared" si="72"/>
        <v>12655.889701759563</v>
      </c>
      <c r="S100">
        <f t="shared" si="72"/>
        <v>12655.88970175957</v>
      </c>
      <c r="T100">
        <f t="shared" si="72"/>
        <v>12655.88970175957</v>
      </c>
      <c r="U100">
        <f t="shared" si="72"/>
        <v>12655.88970175957</v>
      </c>
    </row>
    <row r="101" spans="2:21">
      <c r="B101" s="2" t="s">
        <v>78</v>
      </c>
      <c r="C101">
        <f>C100+(1.9146-0.00005*C98)*SIN((359.991*C98+357.538)*C99)</f>
        <v>12658.737437799313</v>
      </c>
      <c r="D101">
        <f t="shared" ref="D101:U101" si="73">D100+(1.9146-0.00005*D98)*SIN((359.991*D98+357.538)*D99)</f>
        <v>12657.069140980648</v>
      </c>
      <c r="E101">
        <f t="shared" si="73"/>
        <v>12657.342499498671</v>
      </c>
      <c r="F101">
        <f t="shared" si="73"/>
        <v>12657.2955562403</v>
      </c>
      <c r="G101">
        <f t="shared" si="73"/>
        <v>12657.30359838748</v>
      </c>
      <c r="H101">
        <f t="shared" si="73"/>
        <v>12657.302219763149</v>
      </c>
      <c r="I101">
        <f t="shared" si="73"/>
        <v>12657.302456069769</v>
      </c>
      <c r="J101">
        <f t="shared" si="73"/>
        <v>12657.302415564311</v>
      </c>
      <c r="K101">
        <f t="shared" si="73"/>
        <v>12657.302422507364</v>
      </c>
      <c r="L101">
        <f t="shared" si="73"/>
        <v>12657.302421317245</v>
      </c>
      <c r="M101">
        <f t="shared" si="73"/>
        <v>12657.302421521234</v>
      </c>
      <c r="N101">
        <f t="shared" si="73"/>
        <v>12657.302421486278</v>
      </c>
      <c r="O101">
        <f t="shared" si="73"/>
        <v>12657.302421492268</v>
      </c>
      <c r="P101">
        <f t="shared" si="73"/>
        <v>12657.302421491242</v>
      </c>
      <c r="Q101">
        <f t="shared" si="73"/>
        <v>12657.302421491424</v>
      </c>
      <c r="R101">
        <f t="shared" si="73"/>
        <v>12657.302421491391</v>
      </c>
      <c r="S101">
        <f t="shared" si="73"/>
        <v>12657.302421491398</v>
      </c>
      <c r="T101">
        <f t="shared" si="73"/>
        <v>12657.302421491398</v>
      </c>
      <c r="U101">
        <f t="shared" si="73"/>
        <v>12657.302421491398</v>
      </c>
    </row>
    <row r="102" spans="2:21">
      <c r="B102" s="2" t="s">
        <v>81</v>
      </c>
      <c r="C102">
        <f>C101+0.02*SIN((719.981*C98+355.05)*C99)</f>
        <v>12658.717454421123</v>
      </c>
      <c r="D102">
        <f t="shared" ref="D102:U102" si="74">D101+0.02*SIN((719.981*D98+355.05)*D99)</f>
        <v>12657.049241620123</v>
      </c>
      <c r="E102">
        <f t="shared" si="74"/>
        <v>12657.32258152704</v>
      </c>
      <c r="F102">
        <f t="shared" si="74"/>
        <v>12657.275641329959</v>
      </c>
      <c r="G102">
        <f t="shared" si="74"/>
        <v>12657.283682948722</v>
      </c>
      <c r="H102">
        <f t="shared" si="74"/>
        <v>12657.282304414859</v>
      </c>
      <c r="I102">
        <f t="shared" si="74"/>
        <v>12657.282540705968</v>
      </c>
      <c r="J102">
        <f t="shared" si="74"/>
        <v>12657.28250020317</v>
      </c>
      <c r="K102">
        <f t="shared" si="74"/>
        <v>12657.282507145766</v>
      </c>
      <c r="L102">
        <f t="shared" si="74"/>
        <v>12657.282505955725</v>
      </c>
      <c r="M102">
        <f t="shared" si="74"/>
        <v>12657.282506159701</v>
      </c>
      <c r="N102">
        <f t="shared" si="74"/>
        <v>12657.282506124748</v>
      </c>
      <c r="O102">
        <f t="shared" si="74"/>
        <v>12657.282506130738</v>
      </c>
      <c r="P102">
        <f t="shared" si="74"/>
        <v>12657.282506129712</v>
      </c>
      <c r="Q102">
        <f t="shared" si="74"/>
        <v>12657.282506129894</v>
      </c>
      <c r="R102">
        <f t="shared" si="74"/>
        <v>12657.282506129861</v>
      </c>
      <c r="S102">
        <f t="shared" si="74"/>
        <v>12657.282506129868</v>
      </c>
      <c r="T102">
        <f t="shared" si="74"/>
        <v>12657.282506129868</v>
      </c>
      <c r="U102">
        <f t="shared" si="74"/>
        <v>12657.282506129868</v>
      </c>
    </row>
    <row r="103" spans="2:21">
      <c r="B103" s="2" t="s">
        <v>82</v>
      </c>
      <c r="C103">
        <f>C102+0.0048*SIN((19.341*C98+234.95)*C99)</f>
        <v>12658.717464085685</v>
      </c>
      <c r="D103">
        <f t="shared" ref="D103:U103" si="75">D102+0.0048*SIN((19.341*D98+234.95)*D99)</f>
        <v>12657.04925896822</v>
      </c>
      <c r="E103">
        <f t="shared" si="75"/>
        <v>12657.322597616547</v>
      </c>
      <c r="F103">
        <f t="shared" si="75"/>
        <v>12657.275657635611</v>
      </c>
      <c r="G103">
        <f t="shared" si="75"/>
        <v>12657.283699217347</v>
      </c>
      <c r="H103">
        <f t="shared" si="75"/>
        <v>12657.28232068983</v>
      </c>
      <c r="I103">
        <f t="shared" si="75"/>
        <v>12657.282556979852</v>
      </c>
      <c r="J103">
        <f t="shared" si="75"/>
        <v>12657.28251647724</v>
      </c>
      <c r="K103">
        <f t="shared" si="75"/>
        <v>12657.282523419804</v>
      </c>
      <c r="L103">
        <f t="shared" si="75"/>
        <v>12657.282522229769</v>
      </c>
      <c r="M103">
        <f t="shared" si="75"/>
        <v>12657.282522433745</v>
      </c>
      <c r="N103">
        <f t="shared" si="75"/>
        <v>12657.282522398791</v>
      </c>
      <c r="O103">
        <f t="shared" si="75"/>
        <v>12657.282522404781</v>
      </c>
      <c r="P103">
        <f t="shared" si="75"/>
        <v>12657.282522403755</v>
      </c>
      <c r="Q103">
        <f t="shared" si="75"/>
        <v>12657.282522403937</v>
      </c>
      <c r="R103">
        <f t="shared" si="75"/>
        <v>12657.282522403904</v>
      </c>
      <c r="S103">
        <f t="shared" si="75"/>
        <v>12657.282522403912</v>
      </c>
      <c r="T103">
        <f t="shared" si="75"/>
        <v>12657.282522403912</v>
      </c>
      <c r="U103">
        <f t="shared" si="75"/>
        <v>12657.282522403912</v>
      </c>
    </row>
    <row r="104" spans="2:21">
      <c r="B104" s="2" t="s">
        <v>83</v>
      </c>
      <c r="C104">
        <f>C103+0.002*SIN((329.64*C98+247.1)*C99)</f>
        <v>12658.71919562648</v>
      </c>
      <c r="D104">
        <f t="shared" ref="D104:U104" si="76">D103+0.002*SIN((329.64*D98+247.1)*D99)</f>
        <v>12657.050962561541</v>
      </c>
      <c r="E104">
        <f t="shared" si="76"/>
        <v>12657.324305875169</v>
      </c>
      <c r="F104">
        <f t="shared" si="76"/>
        <v>12657.277365095455</v>
      </c>
      <c r="G104">
        <f t="shared" si="76"/>
        <v>12657.285406814104</v>
      </c>
      <c r="H104">
        <f t="shared" si="76"/>
        <v>12657.284028263119</v>
      </c>
      <c r="I104">
        <f t="shared" si="76"/>
        <v>12657.284264557164</v>
      </c>
      <c r="J104">
        <f t="shared" si="76"/>
        <v>12657.284224053863</v>
      </c>
      <c r="K104">
        <f t="shared" si="76"/>
        <v>12657.284230996545</v>
      </c>
      <c r="L104">
        <f t="shared" si="76"/>
        <v>12657.28422980649</v>
      </c>
      <c r="M104">
        <f t="shared" si="76"/>
        <v>12657.284230010469</v>
      </c>
      <c r="N104">
        <f t="shared" si="76"/>
        <v>12657.284229975514</v>
      </c>
      <c r="O104">
        <f t="shared" si="76"/>
        <v>12657.284229981504</v>
      </c>
      <c r="P104">
        <f t="shared" si="76"/>
        <v>12657.284229980478</v>
      </c>
      <c r="Q104">
        <f t="shared" si="76"/>
        <v>12657.28422998066</v>
      </c>
      <c r="R104">
        <f t="shared" si="76"/>
        <v>12657.284229980627</v>
      </c>
      <c r="S104">
        <f t="shared" si="76"/>
        <v>12657.284229980634</v>
      </c>
      <c r="T104">
        <f t="shared" si="76"/>
        <v>12657.284229980634</v>
      </c>
      <c r="U104">
        <f t="shared" si="76"/>
        <v>12657.284229980634</v>
      </c>
    </row>
    <row r="105" spans="2:21">
      <c r="B105" s="2" t="s">
        <v>84</v>
      </c>
      <c r="C105">
        <f>C104+0.0018*SIN((4452.67*C98+297.8)*C99)</f>
        <v>12658.719767844692</v>
      </c>
      <c r="D105">
        <f t="shared" ref="D105:U105" si="77">D104+0.0018*SIN((4452.67*D98+297.8)*D99)</f>
        <v>12657.05088157263</v>
      </c>
      <c r="E105">
        <f t="shared" si="77"/>
        <v>12657.324333515237</v>
      </c>
      <c r="F105">
        <f t="shared" si="77"/>
        <v>12657.27737407612</v>
      </c>
      <c r="G105">
        <f t="shared" si="77"/>
        <v>12657.285418991525</v>
      </c>
      <c r="H105">
        <f t="shared" si="77"/>
        <v>12657.284039892538</v>
      </c>
      <c r="I105">
        <f t="shared" si="77"/>
        <v>12657.284276280514</v>
      </c>
      <c r="J105">
        <f t="shared" si="77"/>
        <v>12657.284235761113</v>
      </c>
      <c r="K105">
        <f t="shared" si="77"/>
        <v>12657.284242706555</v>
      </c>
      <c r="L105">
        <f t="shared" si="77"/>
        <v>12657.284241516027</v>
      </c>
      <c r="M105">
        <f t="shared" si="77"/>
        <v>12657.284241720088</v>
      </c>
      <c r="N105">
        <f t="shared" si="77"/>
        <v>12657.284241685118</v>
      </c>
      <c r="O105">
        <f t="shared" si="77"/>
        <v>12657.28424169111</v>
      </c>
      <c r="P105">
        <f t="shared" si="77"/>
        <v>12657.284241690084</v>
      </c>
      <c r="Q105">
        <f t="shared" si="77"/>
        <v>12657.284241690266</v>
      </c>
      <c r="R105">
        <f t="shared" si="77"/>
        <v>12657.284241690233</v>
      </c>
      <c r="S105">
        <f t="shared" si="77"/>
        <v>12657.28424169024</v>
      </c>
      <c r="T105">
        <f t="shared" si="77"/>
        <v>12657.28424169024</v>
      </c>
      <c r="U105">
        <f t="shared" si="77"/>
        <v>12657.28424169024</v>
      </c>
    </row>
    <row r="106" spans="2:21">
      <c r="B106" s="2" t="s">
        <v>85</v>
      </c>
      <c r="C106">
        <f>C105+0.0018*SIN((0.2*C98+251.3)*C99)</f>
        <v>12658.718006038329</v>
      </c>
      <c r="D106">
        <f t="shared" ref="D106:U106" si="78">D105+0.0018*SIN((0.2*D98+251.3)*D99)</f>
        <v>12657.049119772371</v>
      </c>
      <c r="E106">
        <f t="shared" si="78"/>
        <v>12657.322571713978</v>
      </c>
      <c r="F106">
        <f t="shared" si="78"/>
        <v>12657.275612275034</v>
      </c>
      <c r="G106">
        <f t="shared" si="78"/>
        <v>12657.28365719041</v>
      </c>
      <c r="H106">
        <f t="shared" si="78"/>
        <v>12657.282278091427</v>
      </c>
      <c r="I106">
        <f t="shared" si="78"/>
        <v>12657.282514479402</v>
      </c>
      <c r="J106">
        <f t="shared" si="78"/>
        <v>12657.282473960002</v>
      </c>
      <c r="K106">
        <f t="shared" si="78"/>
        <v>12657.282480905444</v>
      </c>
      <c r="L106">
        <f t="shared" si="78"/>
        <v>12657.282479714915</v>
      </c>
      <c r="M106">
        <f t="shared" si="78"/>
        <v>12657.282479918977</v>
      </c>
      <c r="N106">
        <f t="shared" si="78"/>
        <v>12657.282479884007</v>
      </c>
      <c r="O106">
        <f t="shared" si="78"/>
        <v>12657.282479889998</v>
      </c>
      <c r="P106">
        <f t="shared" si="78"/>
        <v>12657.282479888972</v>
      </c>
      <c r="Q106">
        <f t="shared" si="78"/>
        <v>12657.282479889154</v>
      </c>
      <c r="R106">
        <f t="shared" si="78"/>
        <v>12657.282479889122</v>
      </c>
      <c r="S106">
        <f t="shared" si="78"/>
        <v>12657.282479889129</v>
      </c>
      <c r="T106">
        <f t="shared" si="78"/>
        <v>12657.282479889129</v>
      </c>
      <c r="U106">
        <f t="shared" si="78"/>
        <v>12657.282479889129</v>
      </c>
    </row>
    <row r="107" spans="2:21">
      <c r="B107" s="2" t="s">
        <v>86</v>
      </c>
      <c r="C107">
        <f>C106+0.0015*SIN((450.37*C98+343.2)*C99)</f>
        <v>12658.717661278941</v>
      </c>
      <c r="D107">
        <f t="shared" ref="D107:U107" si="79">D106+0.0015*SIN((450.37*D98+343.2)*D99)</f>
        <v>12657.048720850118</v>
      </c>
      <c r="E107">
        <f t="shared" si="79"/>
        <v>12657.322181627838</v>
      </c>
      <c r="F107">
        <f t="shared" si="79"/>
        <v>12657.275220670368</v>
      </c>
      <c r="G107">
        <f t="shared" si="79"/>
        <v>12657.283265845859</v>
      </c>
      <c r="H107">
        <f t="shared" si="79"/>
        <v>12657.281886702283</v>
      </c>
      <c r="I107">
        <f t="shared" si="79"/>
        <v>12657.282123097903</v>
      </c>
      <c r="J107">
        <f t="shared" si="79"/>
        <v>12657.282082577192</v>
      </c>
      <c r="K107">
        <f t="shared" si="79"/>
        <v>12657.28208952286</v>
      </c>
      <c r="L107">
        <f t="shared" si="79"/>
        <v>12657.282088332291</v>
      </c>
      <c r="M107">
        <f t="shared" si="79"/>
        <v>12657.28208853636</v>
      </c>
      <c r="N107">
        <f t="shared" si="79"/>
        <v>12657.282088501388</v>
      </c>
      <c r="O107">
        <f t="shared" si="79"/>
        <v>12657.282088507382</v>
      </c>
      <c r="P107">
        <f t="shared" si="79"/>
        <v>12657.282088506356</v>
      </c>
      <c r="Q107">
        <f t="shared" si="79"/>
        <v>12657.282088506538</v>
      </c>
      <c r="R107">
        <f t="shared" si="79"/>
        <v>12657.282088506505</v>
      </c>
      <c r="S107">
        <f t="shared" si="79"/>
        <v>12657.282088506512</v>
      </c>
      <c r="T107">
        <f t="shared" si="79"/>
        <v>12657.282088506512</v>
      </c>
      <c r="U107">
        <f t="shared" si="79"/>
        <v>12657.282088506512</v>
      </c>
    </row>
    <row r="108" spans="2:21">
      <c r="B108" s="2" t="s">
        <v>87</v>
      </c>
      <c r="C108">
        <f>C107+0.0013*SIN((225.18*C98+81.4)*C99)</f>
        <v>12658.716371012437</v>
      </c>
      <c r="D108">
        <f t="shared" ref="D108:U108" si="80">D107+0.0013*SIN((225.18*D98+81.4)*D99)</f>
        <v>12657.047433766744</v>
      </c>
      <c r="E108">
        <f t="shared" si="80"/>
        <v>12657.32089399241</v>
      </c>
      <c r="F108">
        <f t="shared" si="80"/>
        <v>12657.273933128894</v>
      </c>
      <c r="G108">
        <f t="shared" si="80"/>
        <v>12657.281978288263</v>
      </c>
      <c r="H108">
        <f t="shared" si="80"/>
        <v>12657.280599147451</v>
      </c>
      <c r="I108">
        <f t="shared" si="80"/>
        <v>12657.280835542597</v>
      </c>
      <c r="J108">
        <f t="shared" si="80"/>
        <v>12657.280795021969</v>
      </c>
      <c r="K108">
        <f t="shared" si="80"/>
        <v>12657.280801967621</v>
      </c>
      <c r="L108">
        <f t="shared" si="80"/>
        <v>12657.280800777055</v>
      </c>
      <c r="M108">
        <f t="shared" si="80"/>
        <v>12657.280800981123</v>
      </c>
      <c r="N108">
        <f t="shared" si="80"/>
        <v>12657.280800946151</v>
      </c>
      <c r="O108">
        <f t="shared" si="80"/>
        <v>12657.280800952145</v>
      </c>
      <c r="P108">
        <f t="shared" si="80"/>
        <v>12657.280800951119</v>
      </c>
      <c r="Q108">
        <f t="shared" si="80"/>
        <v>12657.280800951301</v>
      </c>
      <c r="R108">
        <f t="shared" si="80"/>
        <v>12657.280800951268</v>
      </c>
      <c r="S108">
        <f t="shared" si="80"/>
        <v>12657.280800951276</v>
      </c>
      <c r="T108">
        <f t="shared" si="80"/>
        <v>12657.280800951276</v>
      </c>
      <c r="U108">
        <f t="shared" si="80"/>
        <v>12657.280800951276</v>
      </c>
    </row>
    <row r="109" spans="2:21">
      <c r="B109" s="2" t="s">
        <v>88</v>
      </c>
      <c r="C109">
        <f>C108+0.0008*SIN((659.29*C98+132.5)*C99)</f>
        <v>12658.717073496524</v>
      </c>
      <c r="D109">
        <f t="shared" ref="D109:U109" si="81">D108+0.0008*SIN((659.29*D98+132.5)*D99)</f>
        <v>12657.048156081251</v>
      </c>
      <c r="E109">
        <f t="shared" si="81"/>
        <v>12657.32161320438</v>
      </c>
      <c r="F109">
        <f t="shared" si="81"/>
        <v>12657.274652877777</v>
      </c>
      <c r="G109">
        <f t="shared" si="81"/>
        <v>12657.282697945286</v>
      </c>
      <c r="H109">
        <f t="shared" si="81"/>
        <v>12657.281318820224</v>
      </c>
      <c r="I109">
        <f t="shared" si="81"/>
        <v>12657.28155521267</v>
      </c>
      <c r="J109">
        <f t="shared" si="81"/>
        <v>12657.281514692504</v>
      </c>
      <c r="K109">
        <f t="shared" si="81"/>
        <v>12657.281521638079</v>
      </c>
      <c r="L109">
        <f t="shared" si="81"/>
        <v>12657.281520447525</v>
      </c>
      <c r="M109">
        <f t="shared" si="81"/>
        <v>12657.281520651592</v>
      </c>
      <c r="N109">
        <f t="shared" si="81"/>
        <v>12657.28152061662</v>
      </c>
      <c r="O109">
        <f t="shared" si="81"/>
        <v>12657.281520622613</v>
      </c>
      <c r="P109">
        <f t="shared" si="81"/>
        <v>12657.281520621587</v>
      </c>
      <c r="Q109">
        <f t="shared" si="81"/>
        <v>12657.281520621769</v>
      </c>
      <c r="R109">
        <f t="shared" si="81"/>
        <v>12657.281520621736</v>
      </c>
      <c r="S109">
        <f t="shared" si="81"/>
        <v>12657.281520621744</v>
      </c>
      <c r="T109">
        <f t="shared" si="81"/>
        <v>12657.281520621744</v>
      </c>
      <c r="U109">
        <f t="shared" si="81"/>
        <v>12657.281520621744</v>
      </c>
    </row>
    <row r="110" spans="2:21">
      <c r="B110" s="2" t="s">
        <v>89</v>
      </c>
      <c r="C110">
        <f>C109+0.0007*SIN((90.38*C98+153.3)*C99)</f>
        <v>12658.717318900444</v>
      </c>
      <c r="D110">
        <f t="shared" ref="D110:U110" si="82">D109+0.0007*SIN((90.38*D98+153.3)*D99)</f>
        <v>12657.04839657451</v>
      </c>
      <c r="E110">
        <f t="shared" si="82"/>
        <v>12657.321854502952</v>
      </c>
      <c r="F110">
        <f t="shared" si="82"/>
        <v>12657.274894038073</v>
      </c>
      <c r="G110">
        <f t="shared" si="82"/>
        <v>12657.282939129273</v>
      </c>
      <c r="H110">
        <f t="shared" si="82"/>
        <v>12657.281560000149</v>
      </c>
      <c r="I110">
        <f t="shared" si="82"/>
        <v>12657.281796393292</v>
      </c>
      <c r="J110">
        <f t="shared" si="82"/>
        <v>12657.281755873006</v>
      </c>
      <c r="K110">
        <f t="shared" si="82"/>
        <v>12657.2817628186</v>
      </c>
      <c r="L110">
        <f t="shared" si="82"/>
        <v>12657.281761628043</v>
      </c>
      <c r="M110">
        <f t="shared" si="82"/>
        <v>12657.281761832111</v>
      </c>
      <c r="N110">
        <f t="shared" si="82"/>
        <v>12657.28176179714</v>
      </c>
      <c r="O110">
        <f t="shared" si="82"/>
        <v>12657.281761803133</v>
      </c>
      <c r="P110">
        <f t="shared" si="82"/>
        <v>12657.281761802107</v>
      </c>
      <c r="Q110">
        <f t="shared" si="82"/>
        <v>12657.281761802289</v>
      </c>
      <c r="R110">
        <f t="shared" si="82"/>
        <v>12657.281761802256</v>
      </c>
      <c r="S110">
        <f t="shared" si="82"/>
        <v>12657.281761802264</v>
      </c>
      <c r="T110">
        <f t="shared" si="82"/>
        <v>12657.281761802264</v>
      </c>
      <c r="U110">
        <f t="shared" si="82"/>
        <v>12657.281761802264</v>
      </c>
    </row>
    <row r="111" spans="2:21">
      <c r="B111" s="2" t="s">
        <v>90</v>
      </c>
      <c r="C111">
        <f>C110+0.0007*SIN((30.35*C98+206.8)*C99)</f>
        <v>12658.717437818734</v>
      </c>
      <c r="D111">
        <f t="shared" ref="D111:U111" si="83">D110+0.0007*SIN((30.35*D98+206.8)*D99)</f>
        <v>12657.04851722519</v>
      </c>
      <c r="E111">
        <f t="shared" si="83"/>
        <v>12657.321974869912</v>
      </c>
      <c r="F111">
        <f t="shared" si="83"/>
        <v>12657.27501445376</v>
      </c>
      <c r="G111">
        <f t="shared" si="83"/>
        <v>12657.283059536612</v>
      </c>
      <c r="H111">
        <f t="shared" si="83"/>
        <v>12657.281680408918</v>
      </c>
      <c r="I111">
        <f t="shared" si="83"/>
        <v>12657.281916801818</v>
      </c>
      <c r="J111">
        <f t="shared" si="83"/>
        <v>12657.281876281573</v>
      </c>
      <c r="K111">
        <f t="shared" si="83"/>
        <v>12657.281883227161</v>
      </c>
      <c r="L111">
        <f t="shared" si="83"/>
        <v>12657.281882036603</v>
      </c>
      <c r="M111">
        <f t="shared" si="83"/>
        <v>12657.281882240672</v>
      </c>
      <c r="N111">
        <f t="shared" si="83"/>
        <v>12657.2818822057</v>
      </c>
      <c r="O111">
        <f t="shared" si="83"/>
        <v>12657.281882211693</v>
      </c>
      <c r="P111">
        <f t="shared" si="83"/>
        <v>12657.281882210667</v>
      </c>
      <c r="Q111">
        <f t="shared" si="83"/>
        <v>12657.281882210849</v>
      </c>
      <c r="R111">
        <f t="shared" si="83"/>
        <v>12657.281882210817</v>
      </c>
      <c r="S111">
        <f t="shared" si="83"/>
        <v>12657.281882210824</v>
      </c>
      <c r="T111">
        <f t="shared" si="83"/>
        <v>12657.281882210824</v>
      </c>
      <c r="U111">
        <f t="shared" si="83"/>
        <v>12657.281882210824</v>
      </c>
    </row>
    <row r="112" spans="2:21">
      <c r="B112" s="2" t="s">
        <v>91</v>
      </c>
      <c r="C112">
        <f>C111+0.0006*SIN((337.18*C98+29.8)*C99)</f>
        <v>12658.718024940305</v>
      </c>
      <c r="D112">
        <f t="shared" ref="D112:U112" si="84">D111+0.0006*SIN((337.18*D98+29.8)*D99)</f>
        <v>12657.049107568222</v>
      </c>
      <c r="E112">
        <f t="shared" si="84"/>
        <v>12657.322564716678</v>
      </c>
      <c r="F112">
        <f t="shared" si="84"/>
        <v>12657.27560438663</v>
      </c>
      <c r="G112">
        <f t="shared" si="84"/>
        <v>12657.283649454757</v>
      </c>
      <c r="H112">
        <f t="shared" si="84"/>
        <v>12657.282270329588</v>
      </c>
      <c r="I112">
        <f t="shared" si="84"/>
        <v>12657.282506722055</v>
      </c>
      <c r="J112">
        <f t="shared" si="84"/>
        <v>12657.282466201885</v>
      </c>
      <c r="K112">
        <f t="shared" si="84"/>
        <v>12657.282473147459</v>
      </c>
      <c r="L112">
        <f t="shared" si="84"/>
        <v>12657.282471956903</v>
      </c>
      <c r="M112">
        <f t="shared" si="84"/>
        <v>12657.282472160972</v>
      </c>
      <c r="N112">
        <f t="shared" si="84"/>
        <v>12657.282472126</v>
      </c>
      <c r="O112">
        <f t="shared" si="84"/>
        <v>12657.282472131994</v>
      </c>
      <c r="P112">
        <f t="shared" si="84"/>
        <v>12657.282472130968</v>
      </c>
      <c r="Q112">
        <f t="shared" si="84"/>
        <v>12657.28247213115</v>
      </c>
      <c r="R112">
        <f t="shared" si="84"/>
        <v>12657.282472131117</v>
      </c>
      <c r="S112">
        <f t="shared" si="84"/>
        <v>12657.282472131124</v>
      </c>
      <c r="T112">
        <f t="shared" si="84"/>
        <v>12657.282472131124</v>
      </c>
      <c r="U112">
        <f t="shared" si="84"/>
        <v>12657.282472131124</v>
      </c>
    </row>
    <row r="113" spans="2:21">
      <c r="B113" s="2" t="s">
        <v>92</v>
      </c>
      <c r="C113">
        <f>C112+0.0005*SIN((1.5*C98+207.4)*C99)</f>
        <v>12658.717534177891</v>
      </c>
      <c r="D113">
        <f t="shared" ref="D113:U113" si="85">D112+0.0005*SIN((1.5*D98+207.4)*D99)</f>
        <v>12657.04861681769</v>
      </c>
      <c r="E113">
        <f t="shared" si="85"/>
        <v>12657.3220739642</v>
      </c>
      <c r="F113">
        <f t="shared" si="85"/>
        <v>12657.275113634485</v>
      </c>
      <c r="G113">
        <f t="shared" si="85"/>
        <v>12657.283158702556</v>
      </c>
      <c r="H113">
        <f t="shared" si="85"/>
        <v>12657.281779577395</v>
      </c>
      <c r="I113">
        <f t="shared" si="85"/>
        <v>12657.28201596986</v>
      </c>
      <c r="J113">
        <f t="shared" si="85"/>
        <v>12657.28197544969</v>
      </c>
      <c r="K113">
        <f t="shared" si="85"/>
        <v>12657.281982395265</v>
      </c>
      <c r="L113">
        <f t="shared" si="85"/>
        <v>12657.281981204709</v>
      </c>
      <c r="M113">
        <f t="shared" si="85"/>
        <v>12657.281981408778</v>
      </c>
      <c r="N113">
        <f t="shared" si="85"/>
        <v>12657.281981373806</v>
      </c>
      <c r="O113">
        <f t="shared" si="85"/>
        <v>12657.2819813798</v>
      </c>
      <c r="P113">
        <f t="shared" si="85"/>
        <v>12657.281981378774</v>
      </c>
      <c r="Q113">
        <f t="shared" si="85"/>
        <v>12657.281981378956</v>
      </c>
      <c r="R113">
        <f t="shared" si="85"/>
        <v>12657.281981378923</v>
      </c>
      <c r="S113">
        <f t="shared" si="85"/>
        <v>12657.28198137893</v>
      </c>
      <c r="T113">
        <f t="shared" si="85"/>
        <v>12657.28198137893</v>
      </c>
      <c r="U113">
        <f t="shared" si="85"/>
        <v>12657.28198137893</v>
      </c>
    </row>
    <row r="114" spans="2:21">
      <c r="B114" s="2" t="s">
        <v>93</v>
      </c>
      <c r="C114">
        <f>C113+0.0005*SIN((22.81*C98+291.2)*C99)</f>
        <v>12658.717494054541</v>
      </c>
      <c r="D114">
        <f t="shared" ref="D114:U114" si="86">D113+0.0005*SIN((22.81*D98+291.2)*D99)</f>
        <v>12657.048575753532</v>
      </c>
      <c r="E114">
        <f t="shared" si="86"/>
        <v>12657.322033054139</v>
      </c>
      <c r="F114">
        <f t="shared" si="86"/>
        <v>12657.275072697959</v>
      </c>
      <c r="G114">
        <f t="shared" si="86"/>
        <v>12657.283117770563</v>
      </c>
      <c r="H114">
        <f t="shared" si="86"/>
        <v>12657.281738644626</v>
      </c>
      <c r="I114">
        <f t="shared" si="86"/>
        <v>12657.281975037224</v>
      </c>
      <c r="J114">
        <f t="shared" si="86"/>
        <v>12657.281934517032</v>
      </c>
      <c r="K114">
        <f t="shared" si="86"/>
        <v>12657.28194146261</v>
      </c>
      <c r="L114">
        <f t="shared" si="86"/>
        <v>12657.281940272054</v>
      </c>
      <c r="M114">
        <f t="shared" si="86"/>
        <v>12657.281940476123</v>
      </c>
      <c r="N114">
        <f t="shared" si="86"/>
        <v>12657.281940441151</v>
      </c>
      <c r="O114">
        <f t="shared" si="86"/>
        <v>12657.281940447145</v>
      </c>
      <c r="P114">
        <f t="shared" si="86"/>
        <v>12657.281940446119</v>
      </c>
      <c r="Q114">
        <f t="shared" si="86"/>
        <v>12657.281940446301</v>
      </c>
      <c r="R114">
        <f t="shared" si="86"/>
        <v>12657.281940446268</v>
      </c>
      <c r="S114">
        <f t="shared" si="86"/>
        <v>12657.281940446275</v>
      </c>
      <c r="T114">
        <f t="shared" si="86"/>
        <v>12657.281940446275</v>
      </c>
      <c r="U114">
        <f t="shared" si="86"/>
        <v>12657.281940446275</v>
      </c>
    </row>
    <row r="115" spans="2:21">
      <c r="B115" s="2" t="s">
        <v>94</v>
      </c>
      <c r="C115">
        <f>C114+0.0004*SIN((315.56*C98+234.9)*C99)</f>
        <v>12658.717105446307</v>
      </c>
      <c r="D115">
        <f t="shared" ref="D115:U115" si="87">D114+0.0004*SIN((315.56*D98+234.9)*D99)</f>
        <v>12657.048184802676</v>
      </c>
      <c r="E115">
        <f t="shared" si="87"/>
        <v>12657.321642468791</v>
      </c>
      <c r="F115">
        <f t="shared" si="87"/>
        <v>12657.274682049332</v>
      </c>
      <c r="G115">
        <f t="shared" si="87"/>
        <v>12657.282727132761</v>
      </c>
      <c r="H115">
        <f t="shared" si="87"/>
        <v>12657.281348004968</v>
      </c>
      <c r="I115">
        <f t="shared" si="87"/>
        <v>12657.281584397884</v>
      </c>
      <c r="J115">
        <f t="shared" si="87"/>
        <v>12657.281543877638</v>
      </c>
      <c r="K115">
        <f t="shared" si="87"/>
        <v>12657.281550823225</v>
      </c>
      <c r="L115">
        <f t="shared" si="87"/>
        <v>12657.281549632668</v>
      </c>
      <c r="M115">
        <f t="shared" si="87"/>
        <v>12657.281549836736</v>
      </c>
      <c r="N115">
        <f t="shared" si="87"/>
        <v>12657.281549801764</v>
      </c>
      <c r="O115">
        <f t="shared" si="87"/>
        <v>12657.281549807758</v>
      </c>
      <c r="P115">
        <f t="shared" si="87"/>
        <v>12657.281549806732</v>
      </c>
      <c r="Q115">
        <f t="shared" si="87"/>
        <v>12657.281549806914</v>
      </c>
      <c r="R115">
        <f t="shared" si="87"/>
        <v>12657.281549806881</v>
      </c>
      <c r="S115">
        <f t="shared" si="87"/>
        <v>12657.281549806889</v>
      </c>
      <c r="T115">
        <f t="shared" si="87"/>
        <v>12657.281549806889</v>
      </c>
      <c r="U115">
        <f t="shared" si="87"/>
        <v>12657.281549806889</v>
      </c>
    </row>
    <row r="116" spans="2:21">
      <c r="B116" s="2" t="s">
        <v>95</v>
      </c>
      <c r="C116">
        <f>C115+0.0004*SIN((299.3*C98+157.3)*C99)</f>
        <v>12658.717154856547</v>
      </c>
      <c r="D116">
        <f t="shared" ref="D116:U116" si="88">D115+0.0004*SIN((299.3*D98+157.3)*D99)</f>
        <v>12657.048224366115</v>
      </c>
      <c r="E116">
        <f t="shared" si="88"/>
        <v>12657.321683646996</v>
      </c>
      <c r="F116">
        <f t="shared" si="88"/>
        <v>12657.274722950271</v>
      </c>
      <c r="G116">
        <f t="shared" si="88"/>
        <v>12657.282768081201</v>
      </c>
      <c r="H116">
        <f t="shared" si="88"/>
        <v>12657.281388945266</v>
      </c>
      <c r="I116">
        <f t="shared" si="88"/>
        <v>12657.281625339578</v>
      </c>
      <c r="J116">
        <f t="shared" si="88"/>
        <v>12657.281584819091</v>
      </c>
      <c r="K116">
        <f t="shared" si="88"/>
        <v>12657.28159176472</v>
      </c>
      <c r="L116">
        <f t="shared" si="88"/>
        <v>12657.281590574155</v>
      </c>
      <c r="M116">
        <f t="shared" si="88"/>
        <v>12657.281590778226</v>
      </c>
      <c r="N116">
        <f t="shared" si="88"/>
        <v>12657.281590743254</v>
      </c>
      <c r="O116">
        <f t="shared" si="88"/>
        <v>12657.281590749248</v>
      </c>
      <c r="P116">
        <f t="shared" si="88"/>
        <v>12657.281590748222</v>
      </c>
      <c r="Q116">
        <f t="shared" si="88"/>
        <v>12657.281590748404</v>
      </c>
      <c r="R116">
        <f t="shared" si="88"/>
        <v>12657.281590748371</v>
      </c>
      <c r="S116">
        <f t="shared" si="88"/>
        <v>12657.281590748378</v>
      </c>
      <c r="T116">
        <f t="shared" si="88"/>
        <v>12657.281590748378</v>
      </c>
      <c r="U116">
        <f t="shared" si="88"/>
        <v>12657.281590748378</v>
      </c>
    </row>
    <row r="117" spans="2:21">
      <c r="B117" s="2" t="s">
        <v>96</v>
      </c>
      <c r="C117">
        <f>C116+0.0004*SIN((720.02*C98+21.1)*C99)</f>
        <v>12658.716792494984</v>
      </c>
      <c r="D117">
        <f t="shared" ref="D117:U117" si="89">D116+0.0004*SIN((720.02*D98+21.1)*D99)</f>
        <v>12657.047852559275</v>
      </c>
      <c r="E117">
        <f t="shared" si="89"/>
        <v>12657.321313297763</v>
      </c>
      <c r="F117">
        <f t="shared" si="89"/>
        <v>12657.2743523482</v>
      </c>
      <c r="G117">
        <f t="shared" si="89"/>
        <v>12657.282397522371</v>
      </c>
      <c r="H117">
        <f t="shared" si="89"/>
        <v>12657.281018379021</v>
      </c>
      <c r="I117">
        <f t="shared" si="89"/>
        <v>12657.281254774603</v>
      </c>
      <c r="J117">
        <f t="shared" si="89"/>
        <v>12657.281214253899</v>
      </c>
      <c r="K117">
        <f t="shared" si="89"/>
        <v>12657.281221199566</v>
      </c>
      <c r="L117">
        <f t="shared" si="89"/>
        <v>12657.281220008994</v>
      </c>
      <c r="M117">
        <f t="shared" si="89"/>
        <v>12657.281220213066</v>
      </c>
      <c r="N117">
        <f t="shared" si="89"/>
        <v>12657.281220178094</v>
      </c>
      <c r="O117">
        <f t="shared" si="89"/>
        <v>12657.281220184088</v>
      </c>
      <c r="P117">
        <f t="shared" si="89"/>
        <v>12657.281220183062</v>
      </c>
      <c r="Q117">
        <f t="shared" si="89"/>
        <v>12657.281220183244</v>
      </c>
      <c r="R117">
        <f t="shared" si="89"/>
        <v>12657.281220183211</v>
      </c>
      <c r="S117">
        <f t="shared" si="89"/>
        <v>12657.281220183218</v>
      </c>
      <c r="T117">
        <f t="shared" si="89"/>
        <v>12657.281220183218</v>
      </c>
      <c r="U117">
        <f t="shared" si="89"/>
        <v>12657.281220183218</v>
      </c>
    </row>
    <row r="118" spans="2:21">
      <c r="B118" s="2" t="s">
        <v>97</v>
      </c>
      <c r="C118">
        <f>C117+0.0003*SIN((1079.97*C98+352.5)*C99)</f>
        <v>12658.716990767849</v>
      </c>
      <c r="D118">
        <f t="shared" ref="D118:U118" si="90">D117+0.0003*SIN((1079.97*D98+352.5)*D99)</f>
        <v>12657.048029943791</v>
      </c>
      <c r="E118">
        <f t="shared" si="90"/>
        <v>12657.321494205436</v>
      </c>
      <c r="F118">
        <f t="shared" si="90"/>
        <v>12657.274532653557</v>
      </c>
      <c r="G118">
        <f t="shared" si="90"/>
        <v>12657.282577930993</v>
      </c>
      <c r="H118">
        <f t="shared" si="90"/>
        <v>12657.281198769942</v>
      </c>
      <c r="I118">
        <f t="shared" si="90"/>
        <v>12657.281435168559</v>
      </c>
      <c r="J118">
        <f t="shared" si="90"/>
        <v>12657.281394647334</v>
      </c>
      <c r="K118">
        <f t="shared" si="90"/>
        <v>12657.281401593091</v>
      </c>
      <c r="L118">
        <f t="shared" si="90"/>
        <v>12657.281400402504</v>
      </c>
      <c r="M118">
        <f t="shared" si="90"/>
        <v>12657.281400606578</v>
      </c>
      <c r="N118">
        <f t="shared" si="90"/>
        <v>12657.281400571606</v>
      </c>
      <c r="O118">
        <f t="shared" si="90"/>
        <v>12657.2814005776</v>
      </c>
      <c r="P118">
        <f t="shared" si="90"/>
        <v>12657.281400576574</v>
      </c>
      <c r="Q118">
        <f t="shared" si="90"/>
        <v>12657.281400576756</v>
      </c>
      <c r="R118">
        <f t="shared" si="90"/>
        <v>12657.281400576723</v>
      </c>
      <c r="S118">
        <f t="shared" si="90"/>
        <v>12657.28140057673</v>
      </c>
      <c r="T118">
        <f t="shared" si="90"/>
        <v>12657.28140057673</v>
      </c>
      <c r="U118">
        <f t="shared" si="90"/>
        <v>12657.28140057673</v>
      </c>
    </row>
    <row r="119" spans="2:21">
      <c r="B119" s="2" t="s">
        <v>98</v>
      </c>
      <c r="C119">
        <f>C118+0.0003*SIN((44.43*C98+329.7)*C99)</f>
        <v>12658.717242889197</v>
      </c>
      <c r="D119">
        <f t="shared" ref="D119:U119" si="91">D118+0.0003*SIN((44.43*D98+329.7)*D99)</f>
        <v>12657.048281465566</v>
      </c>
      <c r="E119">
        <f t="shared" si="91"/>
        <v>12657.321745825657</v>
      </c>
      <c r="F119">
        <f t="shared" si="91"/>
        <v>12657.274784256877</v>
      </c>
      <c r="G119">
        <f t="shared" si="91"/>
        <v>12657.282829537209</v>
      </c>
      <c r="H119">
        <f t="shared" si="91"/>
        <v>12657.281450375662</v>
      </c>
      <c r="I119">
        <f t="shared" si="91"/>
        <v>12657.281686774362</v>
      </c>
      <c r="J119">
        <f t="shared" si="91"/>
        <v>12657.281646253123</v>
      </c>
      <c r="K119">
        <f t="shared" si="91"/>
        <v>12657.281653198883</v>
      </c>
      <c r="L119">
        <f t="shared" si="91"/>
        <v>12657.281652008296</v>
      </c>
      <c r="M119">
        <f t="shared" si="91"/>
        <v>12657.28165221237</v>
      </c>
      <c r="N119">
        <f t="shared" si="91"/>
        <v>12657.281652177398</v>
      </c>
      <c r="O119">
        <f t="shared" si="91"/>
        <v>12657.281652183392</v>
      </c>
      <c r="P119">
        <f t="shared" si="91"/>
        <v>12657.281652182366</v>
      </c>
      <c r="Q119">
        <f t="shared" si="91"/>
        <v>12657.281652182548</v>
      </c>
      <c r="R119">
        <f t="shared" si="91"/>
        <v>12657.281652182515</v>
      </c>
      <c r="S119">
        <f t="shared" si="91"/>
        <v>12657.281652182523</v>
      </c>
      <c r="T119">
        <f t="shared" si="91"/>
        <v>12657.281652182523</v>
      </c>
      <c r="U119">
        <f t="shared" si="91"/>
        <v>12657.281652182523</v>
      </c>
    </row>
    <row r="120" spans="2:21">
      <c r="B120" s="2" t="s">
        <v>99</v>
      </c>
      <c r="C120">
        <f>MOD(C119,360)</f>
        <v>58.717242889197223</v>
      </c>
      <c r="D120">
        <f t="shared" ref="D120:U120" si="92">MOD(D119,360)</f>
        <v>57.048281465566106</v>
      </c>
      <c r="E120">
        <f t="shared" si="92"/>
        <v>57.321745825656762</v>
      </c>
      <c r="F120">
        <f t="shared" si="92"/>
        <v>57.274784256876956</v>
      </c>
      <c r="G120">
        <f t="shared" si="92"/>
        <v>57.282829537209182</v>
      </c>
      <c r="H120">
        <f t="shared" si="92"/>
        <v>57.281450375661734</v>
      </c>
      <c r="I120">
        <f t="shared" si="92"/>
        <v>57.281686774362242</v>
      </c>
      <c r="J120">
        <f t="shared" si="92"/>
        <v>57.281646253122744</v>
      </c>
      <c r="K120">
        <f t="shared" si="92"/>
        <v>57.28165319888285</v>
      </c>
      <c r="L120">
        <f t="shared" si="92"/>
        <v>57.281652008296078</v>
      </c>
      <c r="M120">
        <f t="shared" si="92"/>
        <v>57.281652212370318</v>
      </c>
      <c r="N120">
        <f t="shared" si="92"/>
        <v>57.281652177398428</v>
      </c>
      <c r="O120">
        <f t="shared" si="92"/>
        <v>57.281652183391998</v>
      </c>
      <c r="P120">
        <f t="shared" si="92"/>
        <v>57.281652182366088</v>
      </c>
      <c r="Q120">
        <f t="shared" si="92"/>
        <v>57.281652182547987</v>
      </c>
      <c r="R120">
        <f t="shared" si="92"/>
        <v>57.281652182515245</v>
      </c>
      <c r="S120">
        <f t="shared" si="92"/>
        <v>57.281652182522521</v>
      </c>
      <c r="T120">
        <f t="shared" si="92"/>
        <v>57.281652182522521</v>
      </c>
      <c r="U120">
        <f t="shared" si="92"/>
        <v>57.281652182522521</v>
      </c>
    </row>
    <row r="121" spans="2:21">
      <c r="B121" s="2" t="s">
        <v>164</v>
      </c>
      <c r="C121">
        <f>MOD(IF(C120&lt;0,C120+360,C120),360)</f>
        <v>58.717242889197223</v>
      </c>
      <c r="D121">
        <f t="shared" ref="D121:U121" si="93">MOD(IF(D120&lt;0,D120+360,D120),360)</f>
        <v>57.048281465566106</v>
      </c>
      <c r="E121">
        <f t="shared" si="93"/>
        <v>57.321745825656762</v>
      </c>
      <c r="F121">
        <f t="shared" si="93"/>
        <v>57.274784256876956</v>
      </c>
      <c r="G121">
        <f t="shared" si="93"/>
        <v>57.282829537209182</v>
      </c>
      <c r="H121">
        <f t="shared" si="93"/>
        <v>57.281450375661734</v>
      </c>
      <c r="I121">
        <f t="shared" si="93"/>
        <v>57.281686774362242</v>
      </c>
      <c r="J121">
        <f t="shared" si="93"/>
        <v>57.281646253122744</v>
      </c>
      <c r="K121">
        <f t="shared" si="93"/>
        <v>57.28165319888285</v>
      </c>
      <c r="L121">
        <f t="shared" si="93"/>
        <v>57.281652008296078</v>
      </c>
      <c r="M121">
        <f t="shared" si="93"/>
        <v>57.281652212370318</v>
      </c>
      <c r="N121">
        <f t="shared" si="93"/>
        <v>57.281652177398428</v>
      </c>
      <c r="O121">
        <f t="shared" si="93"/>
        <v>57.281652183391998</v>
      </c>
      <c r="P121">
        <f t="shared" si="93"/>
        <v>57.281652182366088</v>
      </c>
      <c r="Q121">
        <f t="shared" si="93"/>
        <v>57.281652182547987</v>
      </c>
      <c r="R121">
        <f t="shared" si="93"/>
        <v>57.281652182515245</v>
      </c>
      <c r="S121">
        <f t="shared" si="93"/>
        <v>57.281652182522521</v>
      </c>
      <c r="T121">
        <f t="shared" si="93"/>
        <v>57.281652182522521</v>
      </c>
      <c r="U121">
        <f t="shared" si="93"/>
        <v>57.281652182522521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U1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S15" sqref="S15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21" width="9.5" bestFit="1" customWidth="1"/>
  </cols>
  <sheetData>
    <row r="1" spans="1:21">
      <c r="B1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旧暦計算!A24</f>
        <v>49111</v>
      </c>
      <c r="C2">
        <v>23</v>
      </c>
      <c r="D2">
        <v>59</v>
      </c>
      <c r="E2">
        <v>59</v>
      </c>
    </row>
    <row r="3" spans="1:21">
      <c r="A3">
        <v>20</v>
      </c>
      <c r="B3" t="s">
        <v>65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64129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64129.62498842593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64129.62498842593</v>
      </c>
      <c r="D11" s="12">
        <f>C22</f>
        <v>64129.409218926965</v>
      </c>
      <c r="E11" s="12">
        <f t="shared" ref="E11:U11" si="1">D22</f>
        <v>64129.439898211225</v>
      </c>
      <c r="F11" s="12">
        <f t="shared" si="1"/>
        <v>64129.43548704026</v>
      </c>
      <c r="G11" s="12">
        <f t="shared" si="1"/>
        <v>64129.436120365448</v>
      </c>
      <c r="H11" s="12">
        <f t="shared" si="1"/>
        <v>64129.43602941779</v>
      </c>
      <c r="I11" s="12">
        <f t="shared" si="1"/>
        <v>64129.436042477799</v>
      </c>
      <c r="J11" s="12">
        <f t="shared" si="1"/>
        <v>64129.436040602377</v>
      </c>
      <c r="K11" s="12">
        <f t="shared" si="1"/>
        <v>64129.436040871697</v>
      </c>
      <c r="L11" s="12">
        <f t="shared" si="1"/>
        <v>64129.436040833018</v>
      </c>
      <c r="M11" s="12">
        <f t="shared" si="1"/>
        <v>64129.436040838569</v>
      </c>
      <c r="N11" s="12">
        <f t="shared" si="1"/>
        <v>64129.436040837762</v>
      </c>
      <c r="O11" s="12">
        <f t="shared" si="1"/>
        <v>64129.436040837878</v>
      </c>
      <c r="P11" s="12">
        <f t="shared" si="1"/>
        <v>64129.436040837863</v>
      </c>
      <c r="Q11" s="12">
        <f t="shared" si="1"/>
        <v>64129.436040837863</v>
      </c>
      <c r="R11" s="12">
        <f t="shared" si="1"/>
        <v>64129.436040837863</v>
      </c>
      <c r="S11" s="12">
        <f t="shared" si="1"/>
        <v>64129.436040837863</v>
      </c>
      <c r="T11" s="12">
        <f t="shared" si="1"/>
        <v>64129.436040837863</v>
      </c>
      <c r="U11" s="12">
        <f t="shared" si="1"/>
        <v>64129.436040837863</v>
      </c>
    </row>
    <row r="12" spans="1:21">
      <c r="A12" t="s">
        <v>102</v>
      </c>
      <c r="B1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t="s">
        <v>102</v>
      </c>
      <c r="B13" s="2" t="s">
        <v>73</v>
      </c>
      <c r="C13" s="12">
        <f>C90</f>
        <v>88.181233892333694</v>
      </c>
      <c r="D13" s="12">
        <f t="shared" ref="D13:U13" si="2">D90</f>
        <v>84.972894583741436</v>
      </c>
      <c r="E13" s="12">
        <f t="shared" si="2"/>
        <v>85.429671425285051</v>
      </c>
      <c r="F13" s="12">
        <f t="shared" si="2"/>
        <v>85.36400582283386</v>
      </c>
      <c r="G13" s="12">
        <f t="shared" si="2"/>
        <v>85.373433867032873</v>
      </c>
      <c r="H13" s="12">
        <f t="shared" si="2"/>
        <v>85.372079972439678</v>
      </c>
      <c r="I13" s="12">
        <f t="shared" si="2"/>
        <v>85.372274390771054</v>
      </c>
      <c r="J13" s="12">
        <f t="shared" si="2"/>
        <v>85.372246472106781</v>
      </c>
      <c r="K13" s="12">
        <f t="shared" si="2"/>
        <v>85.372250481450465</v>
      </c>
      <c r="L13" s="12">
        <f t="shared" si="2"/>
        <v>85.372249905689387</v>
      </c>
      <c r="M13" s="12">
        <f t="shared" si="2"/>
        <v>85.372249988373369</v>
      </c>
      <c r="N13" s="12">
        <f t="shared" si="2"/>
        <v>85.372249976353487</v>
      </c>
      <c r="O13" s="12">
        <f t="shared" si="2"/>
        <v>85.372249978070613</v>
      </c>
      <c r="P13" s="12">
        <f t="shared" si="2"/>
        <v>85.372249977866886</v>
      </c>
      <c r="Q13" s="12">
        <f t="shared" si="2"/>
        <v>85.372249977866886</v>
      </c>
      <c r="R13" s="12">
        <f t="shared" si="2"/>
        <v>85.372249977866886</v>
      </c>
      <c r="S13" s="12">
        <f t="shared" si="2"/>
        <v>85.372249977866886</v>
      </c>
      <c r="T13" s="12">
        <f t="shared" si="2"/>
        <v>85.372249977866886</v>
      </c>
      <c r="U13" s="12">
        <f t="shared" si="2"/>
        <v>85.372249977866886</v>
      </c>
    </row>
    <row r="14" spans="1:21">
      <c r="A14" t="s">
        <v>74</v>
      </c>
      <c r="B14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t="s">
        <v>74</v>
      </c>
      <c r="B15" s="2" t="s">
        <v>77</v>
      </c>
      <c r="C15" s="12">
        <f>C121</f>
        <v>85.552773009856537</v>
      </c>
      <c r="D15" s="12">
        <f t="shared" ref="D15:U15" si="3">D121</f>
        <v>85.346623488778278</v>
      </c>
      <c r="E15" s="12">
        <f t="shared" si="3"/>
        <v>85.37593542279501</v>
      </c>
      <c r="F15" s="12">
        <f t="shared" si="3"/>
        <v>85.371720863631708</v>
      </c>
      <c r="G15" s="12">
        <f t="shared" si="3"/>
        <v>85.372325960859598</v>
      </c>
      <c r="H15" s="12">
        <f t="shared" si="3"/>
        <v>85.372239066842667</v>
      </c>
      <c r="I15" s="12">
        <f t="shared" si="3"/>
        <v>85.372251544751634</v>
      </c>
      <c r="J15" s="12">
        <f t="shared" si="3"/>
        <v>85.372249752917924</v>
      </c>
      <c r="K15" s="12">
        <f t="shared" si="3"/>
        <v>85.372250010235803</v>
      </c>
      <c r="L15" s="12">
        <f t="shared" si="3"/>
        <v>85.372249973275757</v>
      </c>
      <c r="M15" s="12">
        <f t="shared" si="3"/>
        <v>85.372249978578111</v>
      </c>
      <c r="N15" s="12">
        <f t="shared" si="3"/>
        <v>85.372249977808679</v>
      </c>
      <c r="O15" s="12">
        <f t="shared" si="3"/>
        <v>85.372249977919637</v>
      </c>
      <c r="P15" s="12">
        <f t="shared" si="3"/>
        <v>85.372249977905085</v>
      </c>
      <c r="Q15" s="12">
        <f t="shared" si="3"/>
        <v>85.372249977905085</v>
      </c>
      <c r="R15" s="12">
        <f t="shared" si="3"/>
        <v>85.372249977905085</v>
      </c>
      <c r="S15" s="12">
        <f t="shared" si="3"/>
        <v>85.372249977905085</v>
      </c>
      <c r="T15" s="12">
        <f t="shared" si="3"/>
        <v>85.372249977905085</v>
      </c>
      <c r="U15" s="12">
        <f t="shared" si="3"/>
        <v>85.372249977905085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2.6284608824771567</v>
      </c>
      <c r="D17" s="12">
        <f t="shared" ref="D17:U17" si="4">D13-D15</f>
        <v>-0.37372890503684175</v>
      </c>
      <c r="E17" s="12">
        <f t="shared" si="4"/>
        <v>5.3736002490040846E-2</v>
      </c>
      <c r="F17" s="12">
        <f t="shared" si="4"/>
        <v>-7.7150407978479052E-3</v>
      </c>
      <c r="G17" s="12">
        <f t="shared" si="4"/>
        <v>1.1079061732743867E-3</v>
      </c>
      <c r="H17" s="12">
        <f t="shared" si="4"/>
        <v>-1.590944029885577E-4</v>
      </c>
      <c r="I17" s="12">
        <f t="shared" si="4"/>
        <v>2.2846019419375807E-5</v>
      </c>
      <c r="J17" s="12">
        <f t="shared" si="4"/>
        <v>-3.2808111427584663E-6</v>
      </c>
      <c r="K17" s="12">
        <f t="shared" si="4"/>
        <v>4.7121466195676476E-7</v>
      </c>
      <c r="L17" s="12">
        <f t="shared" si="4"/>
        <v>-6.7586370278149843E-8</v>
      </c>
      <c r="M17" s="12">
        <f t="shared" si="4"/>
        <v>9.7952579380944371E-9</v>
      </c>
      <c r="N17" s="12">
        <f t="shared" si="4"/>
        <v>-1.4551915228366852E-9</v>
      </c>
      <c r="O17" s="12">
        <f t="shared" si="4"/>
        <v>1.5097612049430609E-10</v>
      </c>
      <c r="P17" s="12">
        <f t="shared" si="4"/>
        <v>-3.8198777474462986E-11</v>
      </c>
      <c r="Q17" s="12">
        <f t="shared" si="4"/>
        <v>-3.8198777474462986E-11</v>
      </c>
      <c r="R17" s="12">
        <f t="shared" si="4"/>
        <v>-3.8198777474462986E-11</v>
      </c>
      <c r="S17" s="12">
        <f t="shared" si="4"/>
        <v>-3.8198777474462986E-11</v>
      </c>
      <c r="T17" s="12">
        <f t="shared" si="4"/>
        <v>-3.8198777474462986E-11</v>
      </c>
      <c r="U17" s="12">
        <f t="shared" si="4"/>
        <v>-3.8198777474462986E-11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64129.409218926965</v>
      </c>
      <c r="D19" s="12">
        <f>D11-(D17/D7)</f>
        <v>64129.439898211225</v>
      </c>
      <c r="E19" s="12">
        <f>E11-(E17/E7)</f>
        <v>64129.43548704026</v>
      </c>
      <c r="F19" s="12">
        <f t="shared" ref="F19:U19" si="5">F11-(F17/F7)</f>
        <v>64129.436120365448</v>
      </c>
      <c r="G19" s="12">
        <f t="shared" si="5"/>
        <v>64129.43602941779</v>
      </c>
      <c r="H19" s="12">
        <f t="shared" si="5"/>
        <v>64129.436042477799</v>
      </c>
      <c r="I19" s="12">
        <f t="shared" si="5"/>
        <v>64129.436040602377</v>
      </c>
      <c r="J19" s="12">
        <f t="shared" si="5"/>
        <v>64129.436040871697</v>
      </c>
      <c r="K19" s="12">
        <f t="shared" si="5"/>
        <v>64129.436040833018</v>
      </c>
      <c r="L19" s="12">
        <f t="shared" si="5"/>
        <v>64129.436040838569</v>
      </c>
      <c r="M19" s="12">
        <f t="shared" si="5"/>
        <v>64129.436040837762</v>
      </c>
      <c r="N19" s="12">
        <f t="shared" si="5"/>
        <v>64129.436040837878</v>
      </c>
      <c r="O19" s="12">
        <f t="shared" si="5"/>
        <v>64129.436040837863</v>
      </c>
      <c r="P19" s="12">
        <f t="shared" si="5"/>
        <v>64129.436040837863</v>
      </c>
      <c r="Q19" s="12">
        <f t="shared" si="5"/>
        <v>64129.436040837863</v>
      </c>
      <c r="R19" s="12">
        <f t="shared" si="5"/>
        <v>64129.436040837863</v>
      </c>
      <c r="S19" s="12">
        <f t="shared" si="5"/>
        <v>64129.436040837863</v>
      </c>
      <c r="T19" s="12">
        <f t="shared" si="5"/>
        <v>64129.436040837863</v>
      </c>
      <c r="U19" s="12">
        <f t="shared" si="5"/>
        <v>64129.436040837863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2">
        <f>C11-C19</f>
        <v>0.21576949896552833</v>
      </c>
      <c r="D21" s="12">
        <f>$C11-D19</f>
        <v>0.18509021470526932</v>
      </c>
      <c r="E21" s="12">
        <f>$C11-E19</f>
        <v>0.18950138567015529</v>
      </c>
      <c r="F21" s="12">
        <f t="shared" ref="F21:U21" si="6">$C11-F19</f>
        <v>0.18886806048249127</v>
      </c>
      <c r="G21" s="12">
        <f t="shared" si="6"/>
        <v>0.18895900814095512</v>
      </c>
      <c r="H21" s="12">
        <f t="shared" si="6"/>
        <v>0.18894594813173171</v>
      </c>
      <c r="I21" s="12">
        <f t="shared" si="6"/>
        <v>0.18894782355346251</v>
      </c>
      <c r="J21" s="12">
        <f>$C11-J19</f>
        <v>0.18894755423389142</v>
      </c>
      <c r="K21" s="12">
        <f t="shared" si="6"/>
        <v>0.1889475929128821</v>
      </c>
      <c r="L21" s="12">
        <f t="shared" si="6"/>
        <v>0.18894758736132644</v>
      </c>
      <c r="M21" s="12">
        <f t="shared" si="6"/>
        <v>0.18894758816895774</v>
      </c>
      <c r="N21" s="12">
        <f t="shared" si="6"/>
        <v>0.18894758805254241</v>
      </c>
      <c r="O21" s="12">
        <f t="shared" si="6"/>
        <v>0.18894758806709433</v>
      </c>
      <c r="P21" s="12">
        <f t="shared" si="6"/>
        <v>0.18894758806709433</v>
      </c>
      <c r="Q21" s="12">
        <f t="shared" si="6"/>
        <v>0.18894758806709433</v>
      </c>
      <c r="R21" s="12">
        <f t="shared" si="6"/>
        <v>0.18894758806709433</v>
      </c>
      <c r="S21" s="12">
        <f t="shared" si="6"/>
        <v>0.18894758806709433</v>
      </c>
      <c r="T21" s="12">
        <f t="shared" si="6"/>
        <v>0.18894758806709433</v>
      </c>
      <c r="U21" s="12">
        <f t="shared" si="6"/>
        <v>0.18894758806709433</v>
      </c>
    </row>
    <row r="22" spans="2:21">
      <c r="C22" s="12">
        <f>IF(C21&lt;0,IF(C21&lt;0,C19-C9,C19),IF(29.8&lt;C21,C19+C9,C19))</f>
        <v>64129.409218926965</v>
      </c>
      <c r="D22" s="12">
        <f t="shared" ref="D22:U22" si="7">IF(D21&lt;0,IF(D21&lt;0,D19-D9,D19),IF(29.8&lt;D21,D19+D9,D19))</f>
        <v>64129.439898211225</v>
      </c>
      <c r="E22" s="12">
        <f t="shared" si="7"/>
        <v>64129.43548704026</v>
      </c>
      <c r="F22" s="12">
        <f t="shared" si="7"/>
        <v>64129.436120365448</v>
      </c>
      <c r="G22" s="12">
        <f t="shared" si="7"/>
        <v>64129.43602941779</v>
      </c>
      <c r="H22" s="12">
        <f t="shared" si="7"/>
        <v>64129.436042477799</v>
      </c>
      <c r="I22" s="12">
        <f t="shared" si="7"/>
        <v>64129.436040602377</v>
      </c>
      <c r="J22" s="12">
        <f t="shared" si="7"/>
        <v>64129.436040871697</v>
      </c>
      <c r="K22" s="12">
        <f t="shared" si="7"/>
        <v>64129.436040833018</v>
      </c>
      <c r="L22" s="12">
        <f t="shared" si="7"/>
        <v>64129.436040838569</v>
      </c>
      <c r="M22" s="12">
        <f t="shared" si="7"/>
        <v>64129.436040837762</v>
      </c>
      <c r="N22" s="12">
        <f t="shared" si="7"/>
        <v>64129.436040837878</v>
      </c>
      <c r="O22" s="12">
        <f t="shared" si="7"/>
        <v>64129.436040837863</v>
      </c>
      <c r="P22" s="12">
        <f t="shared" si="7"/>
        <v>64129.436040837863</v>
      </c>
      <c r="Q22" s="12">
        <f t="shared" si="7"/>
        <v>64129.436040837863</v>
      </c>
      <c r="R22" s="12">
        <f t="shared" si="7"/>
        <v>64129.436040837863</v>
      </c>
      <c r="S22" s="12">
        <f t="shared" si="7"/>
        <v>64129.436040837863</v>
      </c>
      <c r="T22" s="12">
        <f t="shared" si="7"/>
        <v>64129.436040837863</v>
      </c>
      <c r="U22" s="12">
        <f t="shared" si="7"/>
        <v>64129.436040837863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104</v>
      </c>
      <c r="C26" t="s">
        <v>6</v>
      </c>
      <c r="D26" t="s">
        <v>7</v>
      </c>
      <c r="E26" t="s">
        <v>8</v>
      </c>
    </row>
    <row r="27" spans="2:21">
      <c r="B27" s="33">
        <f>B2</f>
        <v>49111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64129</v>
      </c>
    </row>
    <row r="30" spans="2:21">
      <c r="B30" s="30" t="s">
        <v>9</v>
      </c>
      <c r="C30" s="31">
        <f>C29+C27/24+D27/1440+E27/86400-0.375</f>
        <v>64129.62498842593</v>
      </c>
      <c r="D30" s="35">
        <f>D11</f>
        <v>64129.409218926965</v>
      </c>
      <c r="E30" s="35">
        <f t="shared" ref="E30:U30" si="8">E11</f>
        <v>64129.439898211225</v>
      </c>
      <c r="F30" s="35">
        <f t="shared" si="8"/>
        <v>64129.43548704026</v>
      </c>
      <c r="G30" s="35">
        <f t="shared" si="8"/>
        <v>64129.436120365448</v>
      </c>
      <c r="H30" s="35">
        <f t="shared" si="8"/>
        <v>64129.43602941779</v>
      </c>
      <c r="I30" s="35">
        <f t="shared" si="8"/>
        <v>64129.436042477799</v>
      </c>
      <c r="J30" s="35">
        <f t="shared" si="8"/>
        <v>64129.436040602377</v>
      </c>
      <c r="K30" s="35">
        <f t="shared" si="8"/>
        <v>64129.436040871697</v>
      </c>
      <c r="L30" s="35">
        <f t="shared" si="8"/>
        <v>64129.436040833018</v>
      </c>
      <c r="M30" s="35">
        <f t="shared" si="8"/>
        <v>64129.436040838569</v>
      </c>
      <c r="N30" s="35">
        <f t="shared" si="8"/>
        <v>64129.436040837762</v>
      </c>
      <c r="O30" s="35">
        <f t="shared" si="8"/>
        <v>64129.436040837878</v>
      </c>
      <c r="P30" s="35">
        <f t="shared" si="8"/>
        <v>64129.436040837863</v>
      </c>
      <c r="Q30" s="35">
        <f t="shared" si="8"/>
        <v>64129.436040837863</v>
      </c>
      <c r="R30" s="35">
        <f t="shared" si="8"/>
        <v>64129.436040837863</v>
      </c>
      <c r="S30" s="35">
        <f t="shared" si="8"/>
        <v>64129.436040837863</v>
      </c>
      <c r="T30" s="35">
        <f t="shared" si="8"/>
        <v>64129.436040837863</v>
      </c>
      <c r="U30" s="35">
        <f t="shared" si="8"/>
        <v>64129.436040837863</v>
      </c>
    </row>
    <row r="31" spans="2:21">
      <c r="B31" s="30" t="s">
        <v>2</v>
      </c>
      <c r="C31" s="31">
        <f>((C30-51544.5)/365.2425+64)/86400</f>
        <v>1.1395474755745082E-3</v>
      </c>
      <c r="D31" s="31">
        <f>((D30-51544.5)/365.2425+64)/86400</f>
        <v>1.1395406381112779E-3</v>
      </c>
      <c r="E31" s="31">
        <f t="shared" ref="E31:U31" si="9">((E30-51544.5)/365.2425+64)/86400</f>
        <v>1.1395416102990945E-3</v>
      </c>
      <c r="F31" s="31">
        <f t="shared" si="9"/>
        <v>1.1395414705146511E-3</v>
      </c>
      <c r="G31" s="31">
        <f t="shared" si="9"/>
        <v>1.1395414905839274E-3</v>
      </c>
      <c r="H31" s="31">
        <f t="shared" si="9"/>
        <v>1.139541487701911E-3</v>
      </c>
      <c r="I31" s="31">
        <f t="shared" si="9"/>
        <v>1.1395414881157661E-3</v>
      </c>
      <c r="J31" s="31">
        <f t="shared" si="9"/>
        <v>1.1395414880563362E-3</v>
      </c>
      <c r="K31" s="31">
        <f t="shared" si="9"/>
        <v>1.1395414880648706E-3</v>
      </c>
      <c r="L31" s="31">
        <f t="shared" si="9"/>
        <v>1.1395414880636448E-3</v>
      </c>
      <c r="M31" s="31">
        <f t="shared" si="9"/>
        <v>1.1395414880638209E-3</v>
      </c>
      <c r="N31" s="31">
        <f t="shared" si="9"/>
        <v>1.1395414880637953E-3</v>
      </c>
      <c r="O31" s="31">
        <f t="shared" si="9"/>
        <v>1.1395414880637988E-3</v>
      </c>
      <c r="P31" s="31">
        <f t="shared" si="9"/>
        <v>1.1395414880637986E-3</v>
      </c>
      <c r="Q31" s="31">
        <f t="shared" si="9"/>
        <v>1.1395414880637986E-3</v>
      </c>
      <c r="R31" s="31">
        <f t="shared" si="9"/>
        <v>1.1395414880637986E-3</v>
      </c>
      <c r="S31" s="31">
        <f t="shared" si="9"/>
        <v>1.1395414880637986E-3</v>
      </c>
      <c r="T31" s="31">
        <f t="shared" si="9"/>
        <v>1.1395414880637986E-3</v>
      </c>
      <c r="U31" s="31">
        <f t="shared" si="9"/>
        <v>1.1395414880637986E-3</v>
      </c>
    </row>
    <row r="32" spans="2:21">
      <c r="B32" s="30" t="s">
        <v>10</v>
      </c>
      <c r="C32" s="31">
        <f>(C30-51544.5+C31)/36525</f>
        <v>0.34456197475628764</v>
      </c>
      <c r="D32" s="31">
        <f>(D30-51544.5+D31)/36525</f>
        <v>0.34455606730917465</v>
      </c>
      <c r="E32" s="31">
        <f t="shared" ref="E32:U32" si="10">(E30-51544.5+E31)/36525</f>
        <v>0.34455690726222682</v>
      </c>
      <c r="F32" s="31">
        <f t="shared" si="10"/>
        <v>0.34455678649094407</v>
      </c>
      <c r="G32" s="31">
        <f t="shared" si="10"/>
        <v>0.34455680383044324</v>
      </c>
      <c r="H32" s="31">
        <f t="shared" si="10"/>
        <v>0.34455680134043193</v>
      </c>
      <c r="I32" s="31">
        <f t="shared" si="10"/>
        <v>0.34455680169799552</v>
      </c>
      <c r="J32" s="31">
        <f t="shared" si="10"/>
        <v>0.34455680164664926</v>
      </c>
      <c r="K32" s="31">
        <f t="shared" si="10"/>
        <v>0.34455680165402286</v>
      </c>
      <c r="L32" s="31">
        <f t="shared" si="10"/>
        <v>0.34455680165296387</v>
      </c>
      <c r="M32" s="31">
        <f t="shared" si="10"/>
        <v>0.34455680165311586</v>
      </c>
      <c r="N32" s="31">
        <f t="shared" si="10"/>
        <v>0.34455680165309377</v>
      </c>
      <c r="O32" s="31">
        <f t="shared" si="10"/>
        <v>0.34455680165309693</v>
      </c>
      <c r="P32" s="31">
        <f t="shared" si="10"/>
        <v>0.34455680165309654</v>
      </c>
      <c r="Q32" s="31">
        <f t="shared" si="10"/>
        <v>0.34455680165309654</v>
      </c>
      <c r="R32" s="31">
        <f t="shared" si="10"/>
        <v>0.34455680165309654</v>
      </c>
      <c r="S32" s="31">
        <f t="shared" si="10"/>
        <v>0.34455680165309654</v>
      </c>
      <c r="T32" s="31">
        <f t="shared" si="10"/>
        <v>0.34455680165309654</v>
      </c>
      <c r="U32" s="31">
        <f t="shared" si="10"/>
        <v>0.34455680165309654</v>
      </c>
    </row>
    <row r="33" spans="2:21">
      <c r="B33" s="7" t="s">
        <v>11</v>
      </c>
      <c r="C33" s="31">
        <f>218.3166+481267.811*C32-0.0015*C32*C32</f>
        <v>166044.90376671139</v>
      </c>
      <c r="D33">
        <f>218.3166+481267.811*D32-0.0015*D32*D32</f>
        <v>166042.0607025768</v>
      </c>
      <c r="E33">
        <f t="shared" ref="E33:U33" si="11">218.3166+481267.811*E32-0.0015*E32*E32</f>
        <v>166042.46494494271</v>
      </c>
      <c r="F33">
        <f t="shared" si="11"/>
        <v>166042.40682161195</v>
      </c>
      <c r="G33">
        <f t="shared" si="11"/>
        <v>166042.41516655474</v>
      </c>
      <c r="H33">
        <f t="shared" si="11"/>
        <v>166042.41396819244</v>
      </c>
      <c r="I33">
        <f t="shared" si="11"/>
        <v>166042.41414027629</v>
      </c>
      <c r="J33">
        <f t="shared" si="11"/>
        <v>166042.41411556498</v>
      </c>
      <c r="K33">
        <f t="shared" si="11"/>
        <v>166042.41411911364</v>
      </c>
      <c r="L33">
        <f t="shared" si="11"/>
        <v>166042.41411860401</v>
      </c>
      <c r="M33">
        <f t="shared" si="11"/>
        <v>166042.41411867714</v>
      </c>
      <c r="N33">
        <f t="shared" si="11"/>
        <v>166042.41411866652</v>
      </c>
      <c r="O33">
        <f t="shared" si="11"/>
        <v>166042.41411866804</v>
      </c>
      <c r="P33">
        <f t="shared" si="11"/>
        <v>166042.41411866786</v>
      </c>
      <c r="Q33">
        <f t="shared" si="11"/>
        <v>166042.41411866786</v>
      </c>
      <c r="R33">
        <f t="shared" si="11"/>
        <v>166042.41411866786</v>
      </c>
      <c r="S33">
        <f t="shared" si="11"/>
        <v>166042.41411866786</v>
      </c>
      <c r="T33">
        <f t="shared" si="11"/>
        <v>166042.41411866786</v>
      </c>
      <c r="U33">
        <f t="shared" si="11"/>
        <v>166042.41411866786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166048.90794088031</v>
      </c>
      <c r="D35" s="31">
        <f>D33+6.2888*COS((477198.868*D32+44.963)*D34)</f>
        <v>166045.82153608836</v>
      </c>
      <c r="E35" s="31">
        <f t="shared" ref="E35:U35" si="13">E33+6.2888*COS((477198.868*E32+44.963)*E34)</f>
        <v>166046.26094697134</v>
      </c>
      <c r="F35" s="31">
        <f t="shared" si="13"/>
        <v>166046.19777838766</v>
      </c>
      <c r="G35" s="31">
        <f t="shared" si="13"/>
        <v>166046.20684792864</v>
      </c>
      <c r="H35" s="31">
        <f t="shared" si="13"/>
        <v>166046.20554551642</v>
      </c>
      <c r="I35" s="31">
        <f t="shared" si="13"/>
        <v>166046.20573254186</v>
      </c>
      <c r="J35" s="31">
        <f t="shared" si="13"/>
        <v>166046.20570568493</v>
      </c>
      <c r="K35" s="31">
        <f t="shared" si="13"/>
        <v>166046.20570954171</v>
      </c>
      <c r="L35" s="31">
        <f t="shared" si="13"/>
        <v>166046.20570898784</v>
      </c>
      <c r="M35" s="31">
        <f t="shared" si="13"/>
        <v>166046.20570906732</v>
      </c>
      <c r="N35" s="31">
        <f t="shared" si="13"/>
        <v>166046.20570905576</v>
      </c>
      <c r="O35" s="31">
        <f t="shared" si="13"/>
        <v>166046.20570905742</v>
      </c>
      <c r="P35" s="31">
        <f t="shared" si="13"/>
        <v>166046.20570905722</v>
      </c>
      <c r="Q35" s="31">
        <f t="shared" si="13"/>
        <v>166046.20570905722</v>
      </c>
      <c r="R35" s="31">
        <f t="shared" si="13"/>
        <v>166046.20570905722</v>
      </c>
      <c r="S35" s="31">
        <f t="shared" si="13"/>
        <v>166046.20570905722</v>
      </c>
      <c r="T35" s="31">
        <f t="shared" si="13"/>
        <v>166046.20570905722</v>
      </c>
      <c r="U35" s="31">
        <f t="shared" si="13"/>
        <v>166046.20570905722</v>
      </c>
    </row>
    <row r="36" spans="2:21">
      <c r="B36" s="30" t="s">
        <v>5</v>
      </c>
      <c r="C36" s="31">
        <f>C35+1.274*COS((413335.35*C32+10.74)*C34)</f>
        <v>166048.09559603475</v>
      </c>
      <c r="D36" s="31">
        <f>D35+1.274*COS((413335.35*D32+10.74)*D34)</f>
        <v>166044.96811688755</v>
      </c>
      <c r="E36" s="31">
        <f t="shared" ref="E36:U36" si="14">E35+1.274*COS((413335.35*E32+10.74)*E34)</f>
        <v>166045.41327513912</v>
      </c>
      <c r="F36" s="31">
        <f t="shared" si="14"/>
        <v>166045.3492782586</v>
      </c>
      <c r="G36" s="31">
        <f t="shared" si="14"/>
        <v>166045.35846668109</v>
      </c>
      <c r="H36" s="31">
        <f t="shared" si="14"/>
        <v>166045.35714719625</v>
      </c>
      <c r="I36" s="31">
        <f t="shared" si="14"/>
        <v>166045.35733667327</v>
      </c>
      <c r="J36" s="31">
        <f t="shared" si="14"/>
        <v>166045.35730946431</v>
      </c>
      <c r="K36" s="31">
        <f t="shared" si="14"/>
        <v>166045.35731337164</v>
      </c>
      <c r="L36" s="31">
        <f t="shared" si="14"/>
        <v>166045.35731281052</v>
      </c>
      <c r="M36" s="31">
        <f t="shared" si="14"/>
        <v>166045.35731289105</v>
      </c>
      <c r="N36" s="31">
        <f t="shared" si="14"/>
        <v>166045.35731287932</v>
      </c>
      <c r="O36" s="31">
        <f t="shared" si="14"/>
        <v>166045.35731288101</v>
      </c>
      <c r="P36" s="31">
        <f t="shared" si="14"/>
        <v>166045.35731288081</v>
      </c>
      <c r="Q36" s="31">
        <f t="shared" si="14"/>
        <v>166045.35731288081</v>
      </c>
      <c r="R36" s="31">
        <f t="shared" si="14"/>
        <v>166045.35731288081</v>
      </c>
      <c r="S36" s="31">
        <f t="shared" si="14"/>
        <v>166045.35731288081</v>
      </c>
      <c r="T36" s="31">
        <f t="shared" si="14"/>
        <v>166045.35731288081</v>
      </c>
      <c r="U36" s="31">
        <f t="shared" si="14"/>
        <v>166045.35731288081</v>
      </c>
    </row>
    <row r="37" spans="2:21">
      <c r="B37" s="7" t="s">
        <v>12</v>
      </c>
      <c r="C37">
        <f>C36+0.6583*COS((890534.22*C32+145.7)*C34)</f>
        <v>166048.09478523512</v>
      </c>
      <c r="D37">
        <f>D36+0.6583*COS((890534.22*D32+145.7)*D34)</f>
        <v>166044.90695065376</v>
      </c>
      <c r="E37">
        <f t="shared" ref="E37:U37" si="15">E36+0.6583*COS((890534.22*E32+145.7)*E34)</f>
        <v>166045.36067092363</v>
      </c>
      <c r="F37">
        <f t="shared" si="15"/>
        <v>166045.29544238109</v>
      </c>
      <c r="G37">
        <f t="shared" si="15"/>
        <v>166045.30480762548</v>
      </c>
      <c r="H37">
        <f t="shared" si="15"/>
        <v>166045.30346274815</v>
      </c>
      <c r="I37">
        <f t="shared" si="15"/>
        <v>166045.30365587154</v>
      </c>
      <c r="J37">
        <f t="shared" si="15"/>
        <v>166045.30362813894</v>
      </c>
      <c r="K37">
        <f t="shared" si="15"/>
        <v>166045.30363212147</v>
      </c>
      <c r="L37">
        <f t="shared" si="15"/>
        <v>166045.30363154956</v>
      </c>
      <c r="M37">
        <f t="shared" si="15"/>
        <v>166045.30363163163</v>
      </c>
      <c r="N37">
        <f t="shared" si="15"/>
        <v>166045.30363161967</v>
      </c>
      <c r="O37">
        <f t="shared" si="15"/>
        <v>166045.30363162138</v>
      </c>
      <c r="P37">
        <f t="shared" si="15"/>
        <v>166045.30363162118</v>
      </c>
      <c r="Q37">
        <f t="shared" si="15"/>
        <v>166045.30363162118</v>
      </c>
      <c r="R37">
        <f t="shared" si="15"/>
        <v>166045.30363162118</v>
      </c>
      <c r="S37">
        <f t="shared" si="15"/>
        <v>166045.30363162118</v>
      </c>
      <c r="T37">
        <f t="shared" si="15"/>
        <v>166045.30363162118</v>
      </c>
      <c r="U37">
        <f t="shared" si="15"/>
        <v>166045.30363162118</v>
      </c>
    </row>
    <row r="38" spans="2:21">
      <c r="B38" s="7" t="s">
        <v>13</v>
      </c>
      <c r="C38">
        <f>C37+0.2136*COS((954397.74*C32+179.93)*C34)</f>
        <v>166048.30453161427</v>
      </c>
      <c r="D38">
        <f>D37+0.2136*COS((954397.74*D32+179.93)*D34)</f>
        <v>166045.11171420879</v>
      </c>
      <c r="E38">
        <f t="shared" ref="E38:U38" si="16">E37+0.2136*COS((954397.74*E32+179.93)*E34)</f>
        <v>166045.56626511106</v>
      </c>
      <c r="F38">
        <f t="shared" si="16"/>
        <v>166045.50091961102</v>
      </c>
      <c r="G38">
        <f t="shared" si="16"/>
        <v>166045.51030169849</v>
      </c>
      <c r="H38">
        <f t="shared" si="16"/>
        <v>166045.50895440349</v>
      </c>
      <c r="I38">
        <f t="shared" si="16"/>
        <v>166045.50914787408</v>
      </c>
      <c r="J38">
        <f t="shared" si="16"/>
        <v>166045.50912009162</v>
      </c>
      <c r="K38">
        <f t="shared" si="16"/>
        <v>166045.50912408132</v>
      </c>
      <c r="L38">
        <f t="shared" si="16"/>
        <v>166045.50912350835</v>
      </c>
      <c r="M38">
        <f t="shared" si="16"/>
        <v>166045.50912359057</v>
      </c>
      <c r="N38">
        <f t="shared" si="16"/>
        <v>166045.50912357861</v>
      </c>
      <c r="O38">
        <f t="shared" si="16"/>
        <v>166045.50912358033</v>
      </c>
      <c r="P38">
        <f t="shared" si="16"/>
        <v>166045.50912358012</v>
      </c>
      <c r="Q38">
        <f t="shared" si="16"/>
        <v>166045.50912358012</v>
      </c>
      <c r="R38">
        <f t="shared" si="16"/>
        <v>166045.50912358012</v>
      </c>
      <c r="S38">
        <f t="shared" si="16"/>
        <v>166045.50912358012</v>
      </c>
      <c r="T38">
        <f t="shared" si="16"/>
        <v>166045.50912358012</v>
      </c>
      <c r="U38">
        <f t="shared" si="16"/>
        <v>166045.50912358012</v>
      </c>
    </row>
    <row r="39" spans="2:21">
      <c r="B39" s="7" t="s">
        <v>14</v>
      </c>
      <c r="C39">
        <f>C38+0.1851*COS((35999.05*C32+87.53)*C34)</f>
        <v>166048.24559561681</v>
      </c>
      <c r="D39">
        <f>D38+0.1851*COS((35999.05*D32+87.53)*D34)</f>
        <v>166045.05212734602</v>
      </c>
      <c r="E39">
        <f t="shared" ref="E39:U39" si="17">E38+0.1851*COS((35999.05*E32+87.53)*E34)</f>
        <v>166045.50677074201</v>
      </c>
      <c r="F39">
        <f t="shared" si="17"/>
        <v>166045.44141194189</v>
      </c>
      <c r="G39">
        <f t="shared" si="17"/>
        <v>166045.45079593887</v>
      </c>
      <c r="H39">
        <f t="shared" si="17"/>
        <v>166045.44944836965</v>
      </c>
      <c r="I39">
        <f t="shared" si="17"/>
        <v>166045.44964187962</v>
      </c>
      <c r="J39">
        <f t="shared" si="17"/>
        <v>166045.44961409151</v>
      </c>
      <c r="K39">
        <f t="shared" si="17"/>
        <v>166045.44961808203</v>
      </c>
      <c r="L39">
        <f t="shared" si="17"/>
        <v>166045.44961750894</v>
      </c>
      <c r="M39">
        <f t="shared" si="17"/>
        <v>166045.44961759116</v>
      </c>
      <c r="N39">
        <f t="shared" si="17"/>
        <v>166045.4496175792</v>
      </c>
      <c r="O39">
        <f t="shared" si="17"/>
        <v>166045.44961758092</v>
      </c>
      <c r="P39">
        <f t="shared" si="17"/>
        <v>166045.44961758071</v>
      </c>
      <c r="Q39">
        <f t="shared" si="17"/>
        <v>166045.44961758071</v>
      </c>
      <c r="R39">
        <f t="shared" si="17"/>
        <v>166045.44961758071</v>
      </c>
      <c r="S39">
        <f t="shared" si="17"/>
        <v>166045.44961758071</v>
      </c>
      <c r="T39">
        <f t="shared" si="17"/>
        <v>166045.44961758071</v>
      </c>
      <c r="U39">
        <f t="shared" si="17"/>
        <v>166045.44961758071</v>
      </c>
    </row>
    <row r="40" spans="2:21">
      <c r="B40" s="7" t="s">
        <v>15</v>
      </c>
      <c r="C40">
        <f>C39+0.1144*COS((966404*C32+276.5)*C34)</f>
        <v>166048.23080329341</v>
      </c>
      <c r="D40">
        <f>D39+0.1144*COS((966404*D32+276.5)*D34)</f>
        <v>166045.02612390567</v>
      </c>
      <c r="E40">
        <f t="shared" ref="E40:U40" si="18">E39+0.1144*COS((966404*E32+276.5)*E34)</f>
        <v>166045.48234818791</v>
      </c>
      <c r="F40">
        <f t="shared" si="18"/>
        <v>166045.41676177346</v>
      </c>
      <c r="G40">
        <f t="shared" si="18"/>
        <v>166045.42617844345</v>
      </c>
      <c r="H40">
        <f t="shared" si="18"/>
        <v>166045.42482618213</v>
      </c>
      <c r="I40">
        <f t="shared" si="18"/>
        <v>166045.42502036589</v>
      </c>
      <c r="J40">
        <f t="shared" si="18"/>
        <v>166045.42499248101</v>
      </c>
      <c r="K40">
        <f t="shared" si="18"/>
        <v>166045.42499648544</v>
      </c>
      <c r="L40">
        <f t="shared" si="18"/>
        <v>166045.42499591035</v>
      </c>
      <c r="M40">
        <f t="shared" si="18"/>
        <v>166045.42499599286</v>
      </c>
      <c r="N40">
        <f t="shared" si="18"/>
        <v>166045.42499598087</v>
      </c>
      <c r="O40">
        <f t="shared" si="18"/>
        <v>166045.42499598258</v>
      </c>
      <c r="P40">
        <f t="shared" si="18"/>
        <v>166045.42499598238</v>
      </c>
      <c r="Q40">
        <f t="shared" si="18"/>
        <v>166045.42499598238</v>
      </c>
      <c r="R40">
        <f t="shared" si="18"/>
        <v>166045.42499598238</v>
      </c>
      <c r="S40">
        <f t="shared" si="18"/>
        <v>166045.42499598238</v>
      </c>
      <c r="T40">
        <f t="shared" si="18"/>
        <v>166045.42499598238</v>
      </c>
      <c r="U40">
        <f t="shared" si="18"/>
        <v>166045.42499598238</v>
      </c>
    </row>
    <row r="41" spans="2:21">
      <c r="B41" s="7" t="s">
        <v>16</v>
      </c>
      <c r="C41">
        <f>C40+0.0588*COS((63863.5*C32+124.2)*C34)</f>
        <v>166048.17305759614</v>
      </c>
      <c r="D41">
        <f>D40+0.0588*COS((63863.5*D32+124.2)*D34)</f>
        <v>166044.96845244928</v>
      </c>
      <c r="E41">
        <f t="shared" ref="E41:U41" si="19">E40+0.0588*COS((63863.5*E32+124.2)*E34)</f>
        <v>166045.42466602297</v>
      </c>
      <c r="F41">
        <f t="shared" si="19"/>
        <v>166045.35908114511</v>
      </c>
      <c r="G41">
        <f t="shared" si="19"/>
        <v>166045.36849759443</v>
      </c>
      <c r="H41">
        <f t="shared" si="19"/>
        <v>166045.36714536481</v>
      </c>
      <c r="I41">
        <f t="shared" si="19"/>
        <v>166045.367339544</v>
      </c>
      <c r="J41">
        <f t="shared" si="19"/>
        <v>166045.36731165979</v>
      </c>
      <c r="K41">
        <f t="shared" si="19"/>
        <v>166045.3673156641</v>
      </c>
      <c r="L41">
        <f t="shared" si="19"/>
        <v>166045.36731508904</v>
      </c>
      <c r="M41">
        <f t="shared" si="19"/>
        <v>166045.36731517155</v>
      </c>
      <c r="N41">
        <f t="shared" si="19"/>
        <v>166045.36731515956</v>
      </c>
      <c r="O41">
        <f t="shared" si="19"/>
        <v>166045.36731516127</v>
      </c>
      <c r="P41">
        <f t="shared" si="19"/>
        <v>166045.36731516107</v>
      </c>
      <c r="Q41">
        <f t="shared" si="19"/>
        <v>166045.36731516107</v>
      </c>
      <c r="R41">
        <f t="shared" si="19"/>
        <v>166045.36731516107</v>
      </c>
      <c r="S41">
        <f t="shared" si="19"/>
        <v>166045.36731516107</v>
      </c>
      <c r="T41">
        <f t="shared" si="19"/>
        <v>166045.36731516107</v>
      </c>
      <c r="U41">
        <f t="shared" si="19"/>
        <v>166045.36731516107</v>
      </c>
    </row>
    <row r="42" spans="2:21">
      <c r="B42" s="7" t="s">
        <v>17</v>
      </c>
      <c r="C42">
        <f>C41+0.0571*COS((377336.3*C32+13.2)*C34)</f>
        <v>166048.19357559027</v>
      </c>
      <c r="D42">
        <f>D41+0.0571*COS((377336.3*D32+13.2)*D34)</f>
        <v>166044.99102749684</v>
      </c>
      <c r="E42">
        <f t="shared" ref="E42:U42" si="20">E41+0.0571*COS((377336.3*E32+13.2)*E34)</f>
        <v>166045.44695059926</v>
      </c>
      <c r="F42">
        <f t="shared" si="20"/>
        <v>166045.38140752853</v>
      </c>
      <c r="G42">
        <f t="shared" si="20"/>
        <v>166045.39081797632</v>
      </c>
      <c r="H42">
        <f t="shared" si="20"/>
        <v>166045.38946660855</v>
      </c>
      <c r="I42">
        <f t="shared" si="20"/>
        <v>166045.38966066399</v>
      </c>
      <c r="J42">
        <f t="shared" si="20"/>
        <v>166045.38963279757</v>
      </c>
      <c r="K42">
        <f t="shared" si="20"/>
        <v>166045.38963679931</v>
      </c>
      <c r="L42">
        <f t="shared" si="20"/>
        <v>166045.38963622463</v>
      </c>
      <c r="M42">
        <f t="shared" si="20"/>
        <v>166045.38963630708</v>
      </c>
      <c r="N42">
        <f t="shared" si="20"/>
        <v>166045.38963629509</v>
      </c>
      <c r="O42">
        <f t="shared" si="20"/>
        <v>166045.38963629681</v>
      </c>
      <c r="P42">
        <f t="shared" si="20"/>
        <v>166045.3896362966</v>
      </c>
      <c r="Q42">
        <f t="shared" si="20"/>
        <v>166045.3896362966</v>
      </c>
      <c r="R42">
        <f t="shared" si="20"/>
        <v>166045.3896362966</v>
      </c>
      <c r="S42">
        <f t="shared" si="20"/>
        <v>166045.3896362966</v>
      </c>
      <c r="T42">
        <f t="shared" si="20"/>
        <v>166045.3896362966</v>
      </c>
      <c r="U42">
        <f t="shared" si="20"/>
        <v>166045.3896362966</v>
      </c>
    </row>
    <row r="43" spans="2:21">
      <c r="B43" s="7" t="s">
        <v>18</v>
      </c>
      <c r="C43">
        <f>C42+0.0533*COS((1367733.1*C32+280.7)*C34)</f>
        <v>166048.22749138903</v>
      </c>
      <c r="D43">
        <f>D42+0.0533*COS((1367733.1*D32+280.7)*D34)</f>
        <v>166045.01882752831</v>
      </c>
      <c r="E43">
        <f t="shared" ref="E43:U43" si="21">E42+0.0533*COS((1367733.1*E32+280.7)*E34)</f>
        <v>166045.47565681188</v>
      </c>
      <c r="F43">
        <f t="shared" si="21"/>
        <v>166045.40998414924</v>
      </c>
      <c r="G43">
        <f t="shared" si="21"/>
        <v>166045.41941321758</v>
      </c>
      <c r="H43">
        <f t="shared" si="21"/>
        <v>166045.41805917613</v>
      </c>
      <c r="I43">
        <f t="shared" si="21"/>
        <v>166045.4182536155</v>
      </c>
      <c r="J43">
        <f t="shared" si="21"/>
        <v>166045.41822569395</v>
      </c>
      <c r="K43">
        <f t="shared" si="21"/>
        <v>166045.41822970362</v>
      </c>
      <c r="L43">
        <f t="shared" si="21"/>
        <v>166045.4182291278</v>
      </c>
      <c r="M43">
        <f t="shared" si="21"/>
        <v>166045.41822921042</v>
      </c>
      <c r="N43">
        <f t="shared" si="21"/>
        <v>166045.4182291984</v>
      </c>
      <c r="O43">
        <f t="shared" si="21"/>
        <v>166045.41822920012</v>
      </c>
      <c r="P43">
        <f t="shared" si="21"/>
        <v>166045.41822919992</v>
      </c>
      <c r="Q43">
        <f t="shared" si="21"/>
        <v>166045.41822919992</v>
      </c>
      <c r="R43">
        <f t="shared" si="21"/>
        <v>166045.41822919992</v>
      </c>
      <c r="S43">
        <f t="shared" si="21"/>
        <v>166045.41822919992</v>
      </c>
      <c r="T43">
        <f t="shared" si="21"/>
        <v>166045.41822919992</v>
      </c>
      <c r="U43">
        <f t="shared" si="21"/>
        <v>166045.41822919992</v>
      </c>
    </row>
    <row r="44" spans="2:21">
      <c r="B44" s="7" t="s">
        <v>19</v>
      </c>
      <c r="C44">
        <f>C43+0.0458*COS((854535.2*C32+148.2)*C34)</f>
        <v>166048.21293154059</v>
      </c>
      <c r="D44">
        <f>D43+0.0458*COS((854535.2*D32+148.2)*D34)</f>
        <v>166045.00814514427</v>
      </c>
      <c r="E44">
        <f t="shared" ref="E44:U44" si="22">E43+0.0458*COS((854535.2*E32+148.2)*E34)</f>
        <v>166045.46441734853</v>
      </c>
      <c r="F44">
        <f t="shared" si="22"/>
        <v>166045.39882467809</v>
      </c>
      <c r="G44">
        <f t="shared" si="22"/>
        <v>166045.40824225947</v>
      </c>
      <c r="H44">
        <f t="shared" si="22"/>
        <v>166045.40688986753</v>
      </c>
      <c r="I44">
        <f t="shared" si="22"/>
        <v>166045.40708407006</v>
      </c>
      <c r="J44">
        <f t="shared" si="22"/>
        <v>166045.40705618251</v>
      </c>
      <c r="K44">
        <f t="shared" si="22"/>
        <v>166045.40706018731</v>
      </c>
      <c r="L44">
        <f t="shared" si="22"/>
        <v>166045.40705961219</v>
      </c>
      <c r="M44">
        <f t="shared" si="22"/>
        <v>166045.4070596947</v>
      </c>
      <c r="N44">
        <f t="shared" si="22"/>
        <v>166045.40705968271</v>
      </c>
      <c r="O44">
        <f t="shared" si="22"/>
        <v>166045.40705968442</v>
      </c>
      <c r="P44">
        <f t="shared" si="22"/>
        <v>166045.40705968422</v>
      </c>
      <c r="Q44">
        <f t="shared" si="22"/>
        <v>166045.40705968422</v>
      </c>
      <c r="R44">
        <f t="shared" si="22"/>
        <v>166045.40705968422</v>
      </c>
      <c r="S44">
        <f t="shared" si="22"/>
        <v>166045.40705968422</v>
      </c>
      <c r="T44">
        <f t="shared" si="22"/>
        <v>166045.40705968422</v>
      </c>
      <c r="U44">
        <f t="shared" si="22"/>
        <v>166045.40705968422</v>
      </c>
    </row>
    <row r="45" spans="2:21">
      <c r="B45" s="7" t="s">
        <v>20</v>
      </c>
      <c r="C45">
        <f>C44+0.0409*COS((441199.8*C32+47.4)*C34)</f>
        <v>166048.17821827772</v>
      </c>
      <c r="D45">
        <f>D44+0.0409*COS((441199.8*D32+47.4)*D34)</f>
        <v>166044.97445133259</v>
      </c>
      <c r="E45">
        <f t="shared" ref="E45:U45" si="23">E44+0.0409*COS((441199.8*E32+47.4)*E34)</f>
        <v>166045.43057428391</v>
      </c>
      <c r="F45">
        <f t="shared" si="23"/>
        <v>166045.36500298654</v>
      </c>
      <c r="G45">
        <f t="shared" si="23"/>
        <v>166045.37441749751</v>
      </c>
      <c r="H45">
        <f t="shared" si="23"/>
        <v>166045.37306554648</v>
      </c>
      <c r="I45">
        <f t="shared" si="23"/>
        <v>166045.37325968567</v>
      </c>
      <c r="J45">
        <f t="shared" si="23"/>
        <v>166045.37323180723</v>
      </c>
      <c r="K45">
        <f t="shared" si="23"/>
        <v>166045.37323581072</v>
      </c>
      <c r="L45">
        <f t="shared" si="23"/>
        <v>166045.37323523578</v>
      </c>
      <c r="M45">
        <f t="shared" si="23"/>
        <v>166045.37323531826</v>
      </c>
      <c r="N45">
        <f t="shared" si="23"/>
        <v>166045.3732353063</v>
      </c>
      <c r="O45">
        <f t="shared" si="23"/>
        <v>166045.37323530801</v>
      </c>
      <c r="P45">
        <f t="shared" si="23"/>
        <v>166045.37323530781</v>
      </c>
      <c r="Q45">
        <f t="shared" si="23"/>
        <v>166045.37323530781</v>
      </c>
      <c r="R45">
        <f t="shared" si="23"/>
        <v>166045.37323530781</v>
      </c>
      <c r="S45">
        <f t="shared" si="23"/>
        <v>166045.37323530781</v>
      </c>
      <c r="T45">
        <f t="shared" si="23"/>
        <v>166045.37323530781</v>
      </c>
      <c r="U45">
        <f t="shared" si="23"/>
        <v>166045.37323530781</v>
      </c>
    </row>
    <row r="46" spans="2:21">
      <c r="B46" s="7" t="s">
        <v>21</v>
      </c>
      <c r="C46">
        <f>C45+0.0347*COS((445267.1*C32+27.9)*C34)</f>
        <v>166048.17821145229</v>
      </c>
      <c r="D46">
        <f>D45+0.0347*COS((445267.1*D32+27.9)*D34)</f>
        <v>166044.97603699702</v>
      </c>
      <c r="E46">
        <f t="shared" ref="E46:U46" si="24">E45+0.0347*COS((445267.1*E32+27.9)*E34)</f>
        <v>166045.43193364533</v>
      </c>
      <c r="F46">
        <f t="shared" si="24"/>
        <v>166045.36639489036</v>
      </c>
      <c r="G46">
        <f t="shared" si="24"/>
        <v>166045.37580472921</v>
      </c>
      <c r="H46">
        <f t="shared" si="24"/>
        <v>166045.3744534491</v>
      </c>
      <c r="I46">
        <f t="shared" si="24"/>
        <v>166045.37464749196</v>
      </c>
      <c r="J46">
        <f t="shared" si="24"/>
        <v>166045.37461962734</v>
      </c>
      <c r="K46">
        <f t="shared" si="24"/>
        <v>166045.37462362886</v>
      </c>
      <c r="L46">
        <f t="shared" si="24"/>
        <v>166045.3746230542</v>
      </c>
      <c r="M46">
        <f t="shared" si="24"/>
        <v>166045.37462313662</v>
      </c>
      <c r="N46">
        <f t="shared" si="24"/>
        <v>166045.37462312466</v>
      </c>
      <c r="O46">
        <f t="shared" si="24"/>
        <v>166045.37462312638</v>
      </c>
      <c r="P46">
        <f t="shared" si="24"/>
        <v>166045.37462312618</v>
      </c>
      <c r="Q46">
        <f t="shared" si="24"/>
        <v>166045.37462312618</v>
      </c>
      <c r="R46">
        <f t="shared" si="24"/>
        <v>166045.37462312618</v>
      </c>
      <c r="S46">
        <f t="shared" si="24"/>
        <v>166045.37462312618</v>
      </c>
      <c r="T46">
        <f t="shared" si="24"/>
        <v>166045.37462312618</v>
      </c>
      <c r="U46">
        <f t="shared" si="24"/>
        <v>166045.37462312618</v>
      </c>
    </row>
    <row r="47" spans="2:21">
      <c r="B47" s="7" t="s">
        <v>22</v>
      </c>
      <c r="C47">
        <f>C46+0.0304*COS((513197.9*C32+222.5)*C34)</f>
        <v>166048.18909685433</v>
      </c>
      <c r="D47">
        <f>D46+0.0304*COS((513197.9*D32+222.5)*D34)</f>
        <v>166044.98540596798</v>
      </c>
      <c r="E47">
        <f t="shared" ref="E47:U47" si="25">E46+0.0304*COS((513197.9*E32+222.5)*E34)</f>
        <v>166045.44151992945</v>
      </c>
      <c r="F47">
        <f t="shared" si="25"/>
        <v>166045.37594996157</v>
      </c>
      <c r="G47">
        <f t="shared" si="25"/>
        <v>166045.38536428244</v>
      </c>
      <c r="H47">
        <f t="shared" si="25"/>
        <v>166045.38401235873</v>
      </c>
      <c r="I47">
        <f t="shared" si="25"/>
        <v>166045.384206494</v>
      </c>
      <c r="J47">
        <f t="shared" si="25"/>
        <v>166045.38417861611</v>
      </c>
      <c r="K47">
        <f t="shared" si="25"/>
        <v>166045.38418261954</v>
      </c>
      <c r="L47">
        <f t="shared" si="25"/>
        <v>166045.3841820446</v>
      </c>
      <c r="M47">
        <f t="shared" si="25"/>
        <v>166045.38418212708</v>
      </c>
      <c r="N47">
        <f t="shared" si="25"/>
        <v>166045.38418211509</v>
      </c>
      <c r="O47">
        <f t="shared" si="25"/>
        <v>166045.3841821168</v>
      </c>
      <c r="P47">
        <f t="shared" si="25"/>
        <v>166045.3841821166</v>
      </c>
      <c r="Q47">
        <f t="shared" si="25"/>
        <v>166045.3841821166</v>
      </c>
      <c r="R47">
        <f t="shared" si="25"/>
        <v>166045.3841821166</v>
      </c>
      <c r="S47">
        <f t="shared" si="25"/>
        <v>166045.3841821166</v>
      </c>
      <c r="T47">
        <f t="shared" si="25"/>
        <v>166045.3841821166</v>
      </c>
      <c r="U47">
        <f t="shared" si="25"/>
        <v>166045.3841821166</v>
      </c>
    </row>
    <row r="48" spans="2:21">
      <c r="B48" s="7" t="s">
        <v>23</v>
      </c>
      <c r="C48">
        <f>C47+0.0154*COS((75870*C32+41)*C34)</f>
        <v>166048.18719793251</v>
      </c>
      <c r="D48">
        <f>D47+0.0154*COS((75870*D32+41)*D34)</f>
        <v>166044.98338755782</v>
      </c>
      <c r="E48">
        <f t="shared" ref="E48:U48" si="26">E47+0.0154*COS((75870*E32+41)*E34)</f>
        <v>166045.43951850143</v>
      </c>
      <c r="F48">
        <f t="shared" si="26"/>
        <v>166045.37394609165</v>
      </c>
      <c r="G48">
        <f t="shared" si="26"/>
        <v>166045.38336076311</v>
      </c>
      <c r="H48">
        <f t="shared" si="26"/>
        <v>166045.38200878905</v>
      </c>
      <c r="I48">
        <f t="shared" si="26"/>
        <v>166045.38220293156</v>
      </c>
      <c r="J48">
        <f t="shared" si="26"/>
        <v>166045.38217505263</v>
      </c>
      <c r="K48">
        <f t="shared" si="26"/>
        <v>166045.38217905621</v>
      </c>
      <c r="L48">
        <f t="shared" si="26"/>
        <v>166045.38217848123</v>
      </c>
      <c r="M48">
        <f t="shared" si="26"/>
        <v>166045.38217856374</v>
      </c>
      <c r="N48">
        <f t="shared" si="26"/>
        <v>166045.38217855175</v>
      </c>
      <c r="O48">
        <f t="shared" si="26"/>
        <v>166045.38217855347</v>
      </c>
      <c r="P48">
        <f t="shared" si="26"/>
        <v>166045.38217855326</v>
      </c>
      <c r="Q48">
        <f t="shared" si="26"/>
        <v>166045.38217855326</v>
      </c>
      <c r="R48">
        <f t="shared" si="26"/>
        <v>166045.38217855326</v>
      </c>
      <c r="S48">
        <f t="shared" si="26"/>
        <v>166045.38217855326</v>
      </c>
      <c r="T48">
        <f t="shared" si="26"/>
        <v>166045.38217855326</v>
      </c>
      <c r="U48">
        <f t="shared" si="26"/>
        <v>166045.38217855326</v>
      </c>
    </row>
    <row r="49" spans="2:21">
      <c r="B49" s="7" t="s">
        <v>24</v>
      </c>
      <c r="C49">
        <f>C48+0.0125*COS((1443603*C32+52)*C34)</f>
        <v>166048.19395101804</v>
      </c>
      <c r="D49">
        <f>D48+0.0125*COS((1443603*D32+52)*D34)</f>
        <v>166044.98850611004</v>
      </c>
      <c r="E49">
        <f t="shared" ref="E49:U49" si="27">E48+0.0125*COS((1443603*E32+52)*E34)</f>
        <v>166045.44487723315</v>
      </c>
      <c r="F49">
        <f t="shared" si="27"/>
        <v>166045.37927043479</v>
      </c>
      <c r="G49">
        <f t="shared" si="27"/>
        <v>166045.38869004656</v>
      </c>
      <c r="H49">
        <f t="shared" si="27"/>
        <v>166045.38733736312</v>
      </c>
      <c r="I49">
        <f t="shared" si="27"/>
        <v>166045.3875316075</v>
      </c>
      <c r="J49">
        <f t="shared" si="27"/>
        <v>166045.38750371392</v>
      </c>
      <c r="K49">
        <f t="shared" si="27"/>
        <v>166045.3875077196</v>
      </c>
      <c r="L49">
        <f t="shared" si="27"/>
        <v>166045.38750714433</v>
      </c>
      <c r="M49">
        <f t="shared" si="27"/>
        <v>166045.3875072269</v>
      </c>
      <c r="N49">
        <f t="shared" si="27"/>
        <v>166045.38750721488</v>
      </c>
      <c r="O49">
        <f t="shared" si="27"/>
        <v>166045.3875072166</v>
      </c>
      <c r="P49">
        <f t="shared" si="27"/>
        <v>166045.38750721639</v>
      </c>
      <c r="Q49">
        <f t="shared" si="27"/>
        <v>166045.38750721639</v>
      </c>
      <c r="R49">
        <f t="shared" si="27"/>
        <v>166045.38750721639</v>
      </c>
      <c r="S49">
        <f t="shared" si="27"/>
        <v>166045.38750721639</v>
      </c>
      <c r="T49">
        <f t="shared" si="27"/>
        <v>166045.38750721639</v>
      </c>
      <c r="U49">
        <f t="shared" si="27"/>
        <v>166045.38750721639</v>
      </c>
    </row>
    <row r="50" spans="2:21">
      <c r="B50" s="7" t="s">
        <v>25</v>
      </c>
      <c r="C50">
        <f>C49+0.011*COS((489205*C32+142)*C34)</f>
        <v>166048.18596408868</v>
      </c>
      <c r="D50">
        <f>D49+0.011*COS((489205*D32+142)*D34)</f>
        <v>166044.98014799517</v>
      </c>
      <c r="E50">
        <f t="shared" ref="E50:U50" si="28">E49+0.011*COS((489205*E32+142)*E34)</f>
        <v>166045.43657062034</v>
      </c>
      <c r="F50">
        <f t="shared" si="28"/>
        <v>166045.37095639046</v>
      </c>
      <c r="G50">
        <f t="shared" si="28"/>
        <v>166045.38037706865</v>
      </c>
      <c r="H50">
        <f t="shared" si="28"/>
        <v>166045.37902423207</v>
      </c>
      <c r="I50">
        <f t="shared" si="28"/>
        <v>166045.37921849845</v>
      </c>
      <c r="J50">
        <f t="shared" si="28"/>
        <v>166045.3791906017</v>
      </c>
      <c r="K50">
        <f t="shared" si="28"/>
        <v>166045.37919460784</v>
      </c>
      <c r="L50">
        <f t="shared" si="28"/>
        <v>166045.37919403249</v>
      </c>
      <c r="M50">
        <f t="shared" si="28"/>
        <v>166045.37919411508</v>
      </c>
      <c r="N50">
        <f t="shared" si="28"/>
        <v>166045.37919410306</v>
      </c>
      <c r="O50">
        <f t="shared" si="28"/>
        <v>166045.37919410478</v>
      </c>
      <c r="P50">
        <f t="shared" si="28"/>
        <v>166045.37919410458</v>
      </c>
      <c r="Q50">
        <f t="shared" si="28"/>
        <v>166045.37919410458</v>
      </c>
      <c r="R50">
        <f t="shared" si="28"/>
        <v>166045.37919410458</v>
      </c>
      <c r="S50">
        <f t="shared" si="28"/>
        <v>166045.37919410458</v>
      </c>
      <c r="T50">
        <f t="shared" si="28"/>
        <v>166045.37919410458</v>
      </c>
      <c r="U50">
        <f t="shared" si="28"/>
        <v>166045.37919410458</v>
      </c>
    </row>
    <row r="51" spans="2:21">
      <c r="B51" s="7" t="s">
        <v>26</v>
      </c>
      <c r="C51">
        <f>C50+0.0107*COS((1303870*C32+246)*C34)</f>
        <v>166048.1790894127</v>
      </c>
      <c r="D51">
        <f>D50+0.0107*COS((1303870*D32+246)*D34)</f>
        <v>166044.97223639156</v>
      </c>
      <c r="E51">
        <f t="shared" ref="E51:U51" si="29">E50+0.0107*COS((1303870*E32+246)*E34)</f>
        <v>166045.42879815423</v>
      </c>
      <c r="F51">
        <f t="shared" si="29"/>
        <v>166045.36316374267</v>
      </c>
      <c r="G51">
        <f t="shared" si="29"/>
        <v>166045.37258731481</v>
      </c>
      <c r="H51">
        <f t="shared" si="29"/>
        <v>166045.37123406256</v>
      </c>
      <c r="I51">
        <f t="shared" si="29"/>
        <v>166045.37142838864</v>
      </c>
      <c r="J51">
        <f t="shared" si="29"/>
        <v>166045.37140048333</v>
      </c>
      <c r="K51">
        <f t="shared" si="29"/>
        <v>166045.3714044907</v>
      </c>
      <c r="L51">
        <f t="shared" si="29"/>
        <v>166045.37140391517</v>
      </c>
      <c r="M51">
        <f t="shared" si="29"/>
        <v>166045.37140399779</v>
      </c>
      <c r="N51">
        <f t="shared" si="29"/>
        <v>166045.37140398577</v>
      </c>
      <c r="O51">
        <f t="shared" si="29"/>
        <v>166045.37140398749</v>
      </c>
      <c r="P51">
        <f t="shared" si="29"/>
        <v>166045.37140398729</v>
      </c>
      <c r="Q51">
        <f t="shared" si="29"/>
        <v>166045.37140398729</v>
      </c>
      <c r="R51">
        <f t="shared" si="29"/>
        <v>166045.37140398729</v>
      </c>
      <c r="S51">
        <f t="shared" si="29"/>
        <v>166045.37140398729</v>
      </c>
      <c r="T51">
        <f t="shared" si="29"/>
        <v>166045.37140398729</v>
      </c>
      <c r="U51">
        <f t="shared" si="29"/>
        <v>166045.37140398729</v>
      </c>
    </row>
    <row r="52" spans="2:21">
      <c r="B52" s="7" t="s">
        <v>27</v>
      </c>
      <c r="C52">
        <f>C51+0.01*COS((1431597*C32+315)*C34)</f>
        <v>166048.18784495402</v>
      </c>
      <c r="D52">
        <f>D51+0.01*COS((1431597*D32+315)*D34)</f>
        <v>166044.98160724543</v>
      </c>
      <c r="E52">
        <f t="shared" ref="E52:U52" si="30">E51+0.01*COS((1431597*E32+315)*E34)</f>
        <v>166045.43809368368</v>
      </c>
      <c r="F52">
        <f t="shared" si="30"/>
        <v>166045.37247035533</v>
      </c>
      <c r="G52">
        <f t="shared" si="30"/>
        <v>166045.38189234142</v>
      </c>
      <c r="H52">
        <f t="shared" si="30"/>
        <v>166045.38053931706</v>
      </c>
      <c r="I52">
        <f t="shared" si="30"/>
        <v>166045.38073361039</v>
      </c>
      <c r="J52">
        <f t="shared" si="30"/>
        <v>166045.3807057098</v>
      </c>
      <c r="K52">
        <f t="shared" si="30"/>
        <v>166045.3807097165</v>
      </c>
      <c r="L52">
        <f t="shared" si="30"/>
        <v>166045.38070914106</v>
      </c>
      <c r="M52">
        <f t="shared" si="30"/>
        <v>166045.38070922365</v>
      </c>
      <c r="N52">
        <f t="shared" si="30"/>
        <v>166045.38070921163</v>
      </c>
      <c r="O52">
        <f t="shared" si="30"/>
        <v>166045.38070921335</v>
      </c>
      <c r="P52">
        <f t="shared" si="30"/>
        <v>166045.38070921315</v>
      </c>
      <c r="Q52">
        <f t="shared" si="30"/>
        <v>166045.38070921315</v>
      </c>
      <c r="R52">
        <f t="shared" si="30"/>
        <v>166045.38070921315</v>
      </c>
      <c r="S52">
        <f t="shared" si="30"/>
        <v>166045.38070921315</v>
      </c>
      <c r="T52">
        <f t="shared" si="30"/>
        <v>166045.38070921315</v>
      </c>
      <c r="U52">
        <f t="shared" si="30"/>
        <v>166045.38070921315</v>
      </c>
    </row>
    <row r="53" spans="2:21">
      <c r="B53" s="7" t="s">
        <v>28</v>
      </c>
      <c r="C53">
        <f>C52+0.0085*COS((826671*C32+111)*C34)</f>
        <v>166048.17948438862</v>
      </c>
      <c r="D53">
        <f>D52+0.0085*COS((826671*D32+111)*D34)</f>
        <v>166044.97314650181</v>
      </c>
      <c r="E53">
        <f t="shared" ref="E53:U53" si="31">E52+0.0085*COS((826671*E32+111)*E34)</f>
        <v>166045.4296434499</v>
      </c>
      <c r="F53">
        <f t="shared" si="31"/>
        <v>166045.36401853399</v>
      </c>
      <c r="G53">
        <f t="shared" si="31"/>
        <v>166045.37344074642</v>
      </c>
      <c r="H53">
        <f t="shared" si="31"/>
        <v>166045.37208768952</v>
      </c>
      <c r="I53">
        <f t="shared" si="31"/>
        <v>166045.37228198754</v>
      </c>
      <c r="J53">
        <f t="shared" si="31"/>
        <v>166045.37225408628</v>
      </c>
      <c r="K53">
        <f t="shared" si="31"/>
        <v>166045.37225809306</v>
      </c>
      <c r="L53">
        <f t="shared" si="31"/>
        <v>166045.37225751759</v>
      </c>
      <c r="M53">
        <f t="shared" si="31"/>
        <v>166045.37225760022</v>
      </c>
      <c r="N53">
        <f t="shared" si="31"/>
        <v>166045.37225758817</v>
      </c>
      <c r="O53">
        <f t="shared" si="31"/>
        <v>166045.37225758989</v>
      </c>
      <c r="P53">
        <f t="shared" si="31"/>
        <v>166045.37225758968</v>
      </c>
      <c r="Q53">
        <f t="shared" si="31"/>
        <v>166045.37225758968</v>
      </c>
      <c r="R53">
        <f t="shared" si="31"/>
        <v>166045.37225758968</v>
      </c>
      <c r="S53">
        <f t="shared" si="31"/>
        <v>166045.37225758968</v>
      </c>
      <c r="T53">
        <f t="shared" si="31"/>
        <v>166045.37225758968</v>
      </c>
      <c r="U53">
        <f t="shared" si="31"/>
        <v>166045.37225758968</v>
      </c>
    </row>
    <row r="54" spans="2:21">
      <c r="B54" s="7" t="s">
        <v>29</v>
      </c>
      <c r="C54">
        <f>C53+0.0079*COS((449334*C32+188)*C34)</f>
        <v>166048.17274208204</v>
      </c>
      <c r="D54">
        <f>D53+0.0079*COS((449334*D32+188)*D34)</f>
        <v>166044.96622075496</v>
      </c>
      <c r="E54">
        <f t="shared" ref="E54:U54" si="32">E53+0.0079*COS((449334*E32+188)*E34)</f>
        <v>166045.42274288804</v>
      </c>
      <c r="F54">
        <f t="shared" si="32"/>
        <v>166045.3571143325</v>
      </c>
      <c r="G54">
        <f t="shared" si="32"/>
        <v>166045.36653706708</v>
      </c>
      <c r="H54">
        <f t="shared" si="32"/>
        <v>166045.36518393521</v>
      </c>
      <c r="I54">
        <f t="shared" si="32"/>
        <v>166045.36537824399</v>
      </c>
      <c r="J54">
        <f t="shared" si="32"/>
        <v>166045.36535034116</v>
      </c>
      <c r="K54">
        <f t="shared" si="32"/>
        <v>166045.36535434818</v>
      </c>
      <c r="L54">
        <f t="shared" si="32"/>
        <v>166045.36535377268</v>
      </c>
      <c r="M54">
        <f t="shared" si="32"/>
        <v>166045.3653538553</v>
      </c>
      <c r="N54">
        <f t="shared" si="32"/>
        <v>166045.36535384326</v>
      </c>
      <c r="O54">
        <f t="shared" si="32"/>
        <v>166045.36535384497</v>
      </c>
      <c r="P54">
        <f t="shared" si="32"/>
        <v>166045.36535384477</v>
      </c>
      <c r="Q54">
        <f t="shared" si="32"/>
        <v>166045.36535384477</v>
      </c>
      <c r="R54">
        <f t="shared" si="32"/>
        <v>166045.36535384477</v>
      </c>
      <c r="S54">
        <f t="shared" si="32"/>
        <v>166045.36535384477</v>
      </c>
      <c r="T54">
        <f t="shared" si="32"/>
        <v>166045.36535384477</v>
      </c>
      <c r="U54">
        <f t="shared" si="32"/>
        <v>166045.36535384477</v>
      </c>
    </row>
    <row r="55" spans="2:21">
      <c r="B55" s="7" t="s">
        <v>30</v>
      </c>
      <c r="C55">
        <f>C54+0.0068*COS((926533*C32+323)*C34)</f>
        <v>166048.1705327254</v>
      </c>
      <c r="D55">
        <f>D54+0.0068*COS((926533*D32+323)*D34)</f>
        <v>166044.96340804748</v>
      </c>
      <c r="E55">
        <f t="shared" ref="E55:U55" si="33">E54+0.0068*COS((926533*E32+323)*E34)</f>
        <v>166045.42001452955</v>
      </c>
      <c r="F55">
        <f t="shared" si="33"/>
        <v>166045.35437381468</v>
      </c>
      <c r="G55">
        <f t="shared" si="33"/>
        <v>166045.36379829436</v>
      </c>
      <c r="H55">
        <f t="shared" si="33"/>
        <v>166045.36244491188</v>
      </c>
      <c r="I55">
        <f t="shared" si="33"/>
        <v>166045.36263925667</v>
      </c>
      <c r="J55">
        <f t="shared" si="33"/>
        <v>166045.36261134865</v>
      </c>
      <c r="K55">
        <f t="shared" si="33"/>
        <v>166045.3626153564</v>
      </c>
      <c r="L55">
        <f t="shared" si="33"/>
        <v>166045.36261478081</v>
      </c>
      <c r="M55">
        <f t="shared" si="33"/>
        <v>166045.36261486344</v>
      </c>
      <c r="N55">
        <f t="shared" si="33"/>
        <v>166045.36261485139</v>
      </c>
      <c r="O55">
        <f t="shared" si="33"/>
        <v>166045.3626148531</v>
      </c>
      <c r="P55">
        <f t="shared" si="33"/>
        <v>166045.3626148529</v>
      </c>
      <c r="Q55">
        <f t="shared" si="33"/>
        <v>166045.3626148529</v>
      </c>
      <c r="R55">
        <f t="shared" si="33"/>
        <v>166045.3626148529</v>
      </c>
      <c r="S55">
        <f t="shared" si="33"/>
        <v>166045.3626148529</v>
      </c>
      <c r="T55">
        <f t="shared" si="33"/>
        <v>166045.3626148529</v>
      </c>
      <c r="U55">
        <f t="shared" si="33"/>
        <v>166045.3626148529</v>
      </c>
    </row>
    <row r="56" spans="2:21">
      <c r="B56" s="7" t="s">
        <v>31</v>
      </c>
      <c r="C56">
        <f>C55+0.0052*COS((31932*C32+107)*C34)</f>
        <v>166048.17384404081</v>
      </c>
      <c r="D56">
        <f>D55+0.0052*COS((31932*D32+107)*D34)</f>
        <v>166044.96670614474</v>
      </c>
      <c r="E56">
        <f t="shared" ref="E56:U56" si="34">E55+0.0052*COS((31932*E32+107)*E34)</f>
        <v>166045.4233145084</v>
      </c>
      <c r="F56">
        <f t="shared" si="34"/>
        <v>166045.35767352305</v>
      </c>
      <c r="G56">
        <f t="shared" si="34"/>
        <v>166045.36709804155</v>
      </c>
      <c r="H56">
        <f t="shared" si="34"/>
        <v>166045.36574465351</v>
      </c>
      <c r="I56">
        <f t="shared" si="34"/>
        <v>166045.36593899908</v>
      </c>
      <c r="J56">
        <f t="shared" si="34"/>
        <v>166045.36591109095</v>
      </c>
      <c r="K56">
        <f t="shared" si="34"/>
        <v>166045.36591509872</v>
      </c>
      <c r="L56">
        <f t="shared" si="34"/>
        <v>166045.36591452314</v>
      </c>
      <c r="M56">
        <f t="shared" si="34"/>
        <v>166045.36591460576</v>
      </c>
      <c r="N56">
        <f t="shared" si="34"/>
        <v>166045.36591459371</v>
      </c>
      <c r="O56">
        <f t="shared" si="34"/>
        <v>166045.36591459543</v>
      </c>
      <c r="P56">
        <f t="shared" si="34"/>
        <v>166045.36591459523</v>
      </c>
      <c r="Q56">
        <f t="shared" si="34"/>
        <v>166045.36591459523</v>
      </c>
      <c r="R56">
        <f t="shared" si="34"/>
        <v>166045.36591459523</v>
      </c>
      <c r="S56">
        <f t="shared" si="34"/>
        <v>166045.36591459523</v>
      </c>
      <c r="T56">
        <f t="shared" si="34"/>
        <v>166045.36591459523</v>
      </c>
      <c r="U56">
        <f t="shared" si="34"/>
        <v>166045.36591459523</v>
      </c>
    </row>
    <row r="57" spans="2:21">
      <c r="B57" s="7" t="s">
        <v>32</v>
      </c>
      <c r="C57">
        <f>C56+0.005*COS((481266*C32+205)*C34)</f>
        <v>166048.17547490587</v>
      </c>
      <c r="D57">
        <f>D56+0.005*COS((481266*D32+205)*D34)</f>
        <v>166044.96856944071</v>
      </c>
      <c r="E57">
        <f t="shared" ref="E57:U57" si="35">E56+0.005*COS((481266*E32+205)*E34)</f>
        <v>166045.42514502263</v>
      </c>
      <c r="F57">
        <f t="shared" si="35"/>
        <v>166045.3595087564</v>
      </c>
      <c r="G57">
        <f t="shared" si="35"/>
        <v>166045.36893259748</v>
      </c>
      <c r="H57">
        <f t="shared" si="35"/>
        <v>166045.36757930671</v>
      </c>
      <c r="I57">
        <f t="shared" si="35"/>
        <v>166045.36777363831</v>
      </c>
      <c r="J57">
        <f t="shared" si="35"/>
        <v>166045.36774573219</v>
      </c>
      <c r="K57">
        <f t="shared" si="35"/>
        <v>166045.36774973967</v>
      </c>
      <c r="L57">
        <f t="shared" si="35"/>
        <v>166045.36774916414</v>
      </c>
      <c r="M57">
        <f t="shared" si="35"/>
        <v>166045.36774924677</v>
      </c>
      <c r="N57">
        <f t="shared" si="35"/>
        <v>166045.36774923472</v>
      </c>
      <c r="O57">
        <f t="shared" si="35"/>
        <v>166045.36774923644</v>
      </c>
      <c r="P57">
        <f t="shared" si="35"/>
        <v>166045.36774923623</v>
      </c>
      <c r="Q57">
        <f t="shared" si="35"/>
        <v>166045.36774923623</v>
      </c>
      <c r="R57">
        <f t="shared" si="35"/>
        <v>166045.36774923623</v>
      </c>
      <c r="S57">
        <f t="shared" si="35"/>
        <v>166045.36774923623</v>
      </c>
      <c r="T57">
        <f t="shared" si="35"/>
        <v>166045.36774923623</v>
      </c>
      <c r="U57">
        <f t="shared" si="35"/>
        <v>166045.36774923623</v>
      </c>
    </row>
    <row r="58" spans="2:21">
      <c r="B58" s="7" t="s">
        <v>33</v>
      </c>
      <c r="C58">
        <f>C57+0.004*COS((1331734*C32+283)*C34)</f>
        <v>166048.17208653357</v>
      </c>
      <c r="D58">
        <f>D57+0.004*COS((1331734*D32+283)*D34)</f>
        <v>166044.96550392869</v>
      </c>
      <c r="E58">
        <f t="shared" ref="E58:U58" si="36">E57+0.004*COS((1331734*E32+283)*E34)</f>
        <v>166045.42202993209</v>
      </c>
      <c r="F58">
        <f t="shared" si="36"/>
        <v>166045.35640072179</v>
      </c>
      <c r="G58">
        <f t="shared" si="36"/>
        <v>166045.36582354832</v>
      </c>
      <c r="H58">
        <f t="shared" si="36"/>
        <v>166045.3644704032</v>
      </c>
      <c r="I58">
        <f t="shared" si="36"/>
        <v>166045.36466471388</v>
      </c>
      <c r="J58">
        <f t="shared" si="36"/>
        <v>166045.36463681076</v>
      </c>
      <c r="K58">
        <f t="shared" si="36"/>
        <v>166045.36464081783</v>
      </c>
      <c r="L58">
        <f t="shared" si="36"/>
        <v>166045.36464024236</v>
      </c>
      <c r="M58">
        <f t="shared" si="36"/>
        <v>166045.36464032496</v>
      </c>
      <c r="N58">
        <f t="shared" si="36"/>
        <v>166045.36464031294</v>
      </c>
      <c r="O58">
        <f t="shared" si="36"/>
        <v>166045.36464031466</v>
      </c>
      <c r="P58">
        <f t="shared" si="36"/>
        <v>166045.36464031445</v>
      </c>
      <c r="Q58">
        <f t="shared" si="36"/>
        <v>166045.36464031445</v>
      </c>
      <c r="R58">
        <f t="shared" si="36"/>
        <v>166045.36464031445</v>
      </c>
      <c r="S58">
        <f t="shared" si="36"/>
        <v>166045.36464031445</v>
      </c>
      <c r="T58">
        <f t="shared" si="36"/>
        <v>166045.36464031445</v>
      </c>
      <c r="U58">
        <f t="shared" si="36"/>
        <v>166045.36464031445</v>
      </c>
    </row>
    <row r="59" spans="2:21">
      <c r="B59" s="7" t="s">
        <v>34</v>
      </c>
      <c r="C59">
        <f>C58+0.004*COS((1844932*C32+56)*C34)</f>
        <v>166048.17601844453</v>
      </c>
      <c r="D59">
        <f>D58+0.004*COS((1844932*D32+56)*D34)</f>
        <v>166044.9692259666</v>
      </c>
      <c r="E59">
        <f t="shared" ref="E59:U59" si="37">E58+0.004*COS((1844932*E32+56)*E34)</f>
        <v>166045.42579022908</v>
      </c>
      <c r="F59">
        <f t="shared" si="37"/>
        <v>166045.36015568645</v>
      </c>
      <c r="G59">
        <f t="shared" si="37"/>
        <v>166045.36957928204</v>
      </c>
      <c r="H59">
        <f t="shared" si="37"/>
        <v>166045.36822602656</v>
      </c>
      <c r="I59">
        <f t="shared" si="37"/>
        <v>166045.36842035307</v>
      </c>
      <c r="J59">
        <f t="shared" si="37"/>
        <v>166045.36839244768</v>
      </c>
      <c r="K59">
        <f t="shared" si="37"/>
        <v>166045.36839645507</v>
      </c>
      <c r="L59">
        <f t="shared" si="37"/>
        <v>166045.36839587957</v>
      </c>
      <c r="M59">
        <f t="shared" si="37"/>
        <v>166045.36839596217</v>
      </c>
      <c r="N59">
        <f t="shared" si="37"/>
        <v>166045.36839595015</v>
      </c>
      <c r="O59">
        <f t="shared" si="37"/>
        <v>166045.36839595187</v>
      </c>
      <c r="P59">
        <f t="shared" si="37"/>
        <v>166045.36839595166</v>
      </c>
      <c r="Q59">
        <f t="shared" si="37"/>
        <v>166045.36839595166</v>
      </c>
      <c r="R59">
        <f t="shared" si="37"/>
        <v>166045.36839595166</v>
      </c>
      <c r="S59">
        <f t="shared" si="37"/>
        <v>166045.36839595166</v>
      </c>
      <c r="T59">
        <f t="shared" si="37"/>
        <v>166045.36839595166</v>
      </c>
      <c r="U59">
        <f t="shared" si="37"/>
        <v>166045.36839595166</v>
      </c>
    </row>
    <row r="60" spans="2:21">
      <c r="B60" s="7" t="s">
        <v>35</v>
      </c>
      <c r="C60">
        <f>C59+0.004*COS((133*C32+29)*C34)</f>
        <v>166048.17706539945</v>
      </c>
      <c r="D60">
        <f>D59+0.004*COS((133*D32+29)*D34)</f>
        <v>166044.97027297446</v>
      </c>
      <c r="E60">
        <f t="shared" ref="E60:U60" si="38">E59+0.004*COS((133*E32+29)*E34)</f>
        <v>166045.42683722943</v>
      </c>
      <c r="F60">
        <f t="shared" si="38"/>
        <v>166045.36120268787</v>
      </c>
      <c r="G60">
        <f t="shared" si="38"/>
        <v>166045.37062628331</v>
      </c>
      <c r="H60">
        <f t="shared" si="38"/>
        <v>166045.36927302784</v>
      </c>
      <c r="I60">
        <f t="shared" si="38"/>
        <v>166045.36946735435</v>
      </c>
      <c r="J60">
        <f t="shared" si="38"/>
        <v>166045.36943944896</v>
      </c>
      <c r="K60">
        <f t="shared" si="38"/>
        <v>166045.36944345635</v>
      </c>
      <c r="L60">
        <f t="shared" si="38"/>
        <v>166045.36944288085</v>
      </c>
      <c r="M60">
        <f t="shared" si="38"/>
        <v>166045.36944296345</v>
      </c>
      <c r="N60">
        <f t="shared" si="38"/>
        <v>166045.36944295143</v>
      </c>
      <c r="O60">
        <f t="shared" si="38"/>
        <v>166045.36944295315</v>
      </c>
      <c r="P60">
        <f t="shared" si="38"/>
        <v>166045.36944295294</v>
      </c>
      <c r="Q60">
        <f t="shared" si="38"/>
        <v>166045.36944295294</v>
      </c>
      <c r="R60">
        <f t="shared" si="38"/>
        <v>166045.36944295294</v>
      </c>
      <c r="S60">
        <f t="shared" si="38"/>
        <v>166045.36944295294</v>
      </c>
      <c r="T60">
        <f t="shared" si="38"/>
        <v>166045.36944295294</v>
      </c>
      <c r="U60">
        <f t="shared" si="38"/>
        <v>166045.36944295294</v>
      </c>
    </row>
    <row r="61" spans="2:21">
      <c r="B61" s="7" t="s">
        <v>36</v>
      </c>
      <c r="C61">
        <f>C60+0.0038*COS((1781068*C32+21)*C34)</f>
        <v>166048.17701945599</v>
      </c>
      <c r="D61">
        <f>D60+0.0038*COS((1781068*D32+21)*D34)</f>
        <v>166044.96953395297</v>
      </c>
      <c r="E61">
        <f t="shared" ref="E61:U61" si="39">E60+0.0038*COS((1781068*E32+21)*E34)</f>
        <v>166045.4261957737</v>
      </c>
      <c r="F61">
        <f t="shared" si="39"/>
        <v>166045.36054717534</v>
      </c>
      <c r="G61">
        <f t="shared" si="39"/>
        <v>166045.36997278841</v>
      </c>
      <c r="H61">
        <f t="shared" si="39"/>
        <v>166045.36861924318</v>
      </c>
      <c r="I61">
        <f t="shared" si="39"/>
        <v>166045.36881361131</v>
      </c>
      <c r="J61">
        <f t="shared" si="39"/>
        <v>166045.36878569992</v>
      </c>
      <c r="K61">
        <f t="shared" si="39"/>
        <v>166045.36878970818</v>
      </c>
      <c r="L61">
        <f t="shared" si="39"/>
        <v>166045.36878913254</v>
      </c>
      <c r="M61">
        <f t="shared" si="39"/>
        <v>166045.36878921516</v>
      </c>
      <c r="N61">
        <f t="shared" si="39"/>
        <v>166045.36878920314</v>
      </c>
      <c r="O61">
        <f t="shared" si="39"/>
        <v>166045.36878920486</v>
      </c>
      <c r="P61">
        <f t="shared" si="39"/>
        <v>166045.36878920466</v>
      </c>
      <c r="Q61">
        <f t="shared" si="39"/>
        <v>166045.36878920466</v>
      </c>
      <c r="R61">
        <f t="shared" si="39"/>
        <v>166045.36878920466</v>
      </c>
      <c r="S61">
        <f t="shared" si="39"/>
        <v>166045.36878920466</v>
      </c>
      <c r="T61">
        <f t="shared" si="39"/>
        <v>166045.36878920466</v>
      </c>
      <c r="U61">
        <f t="shared" si="39"/>
        <v>166045.36878920466</v>
      </c>
    </row>
    <row r="62" spans="2:21">
      <c r="B62" s="7" t="s">
        <v>37</v>
      </c>
      <c r="C62">
        <f>C61+0.0037*COS((541062*C32+259)*C34)</f>
        <v>166048.17376448557</v>
      </c>
      <c r="D62">
        <f>D61+0.0037*COS((541062*D32+259)*D34)</f>
        <v>166044.96618595239</v>
      </c>
      <c r="E62">
        <f t="shared" ref="E62:U62" si="40">E61+0.0037*COS((541062*E32+259)*E34)</f>
        <v>166045.42286037179</v>
      </c>
      <c r="F62">
        <f t="shared" si="40"/>
        <v>166045.35720994903</v>
      </c>
      <c r="G62">
        <f t="shared" si="40"/>
        <v>166045.36663582377</v>
      </c>
      <c r="H62">
        <f t="shared" si="40"/>
        <v>166045.36528224093</v>
      </c>
      <c r="I62">
        <f t="shared" si="40"/>
        <v>166045.36547661448</v>
      </c>
      <c r="J62">
        <f t="shared" si="40"/>
        <v>166045.3654487023</v>
      </c>
      <c r="K62">
        <f t="shared" si="40"/>
        <v>166045.36545271068</v>
      </c>
      <c r="L62">
        <f t="shared" si="40"/>
        <v>166045.36545213501</v>
      </c>
      <c r="M62">
        <f t="shared" si="40"/>
        <v>166045.36545221767</v>
      </c>
      <c r="N62">
        <f t="shared" si="40"/>
        <v>166045.36545220565</v>
      </c>
      <c r="O62">
        <f t="shared" si="40"/>
        <v>166045.36545220736</v>
      </c>
      <c r="P62">
        <f t="shared" si="40"/>
        <v>166045.36545220716</v>
      </c>
      <c r="Q62">
        <f t="shared" si="40"/>
        <v>166045.36545220716</v>
      </c>
      <c r="R62">
        <f t="shared" si="40"/>
        <v>166045.36545220716</v>
      </c>
      <c r="S62">
        <f t="shared" si="40"/>
        <v>166045.36545220716</v>
      </c>
      <c r="T62">
        <f t="shared" si="40"/>
        <v>166045.36545220716</v>
      </c>
      <c r="U62">
        <f t="shared" si="40"/>
        <v>166045.36545220716</v>
      </c>
    </row>
    <row r="63" spans="2:21">
      <c r="B63" s="7" t="s">
        <v>38</v>
      </c>
      <c r="C63">
        <f>C62+0.0028*COS((1934*C32+145)*C34)</f>
        <v>166048.17369691288</v>
      </c>
      <c r="D63">
        <f>D62+0.0028*COS((1934*D32+145)*D34)</f>
        <v>166044.96611893788</v>
      </c>
      <c r="E63">
        <f t="shared" ref="E63:U63" si="41">E62+0.0028*COS((1934*E32+145)*E34)</f>
        <v>166045.42279327792</v>
      </c>
      <c r="F63">
        <f t="shared" si="41"/>
        <v>166045.35714286656</v>
      </c>
      <c r="G63">
        <f t="shared" si="41"/>
        <v>166045.36656873967</v>
      </c>
      <c r="H63">
        <f t="shared" si="41"/>
        <v>166045.36521515707</v>
      </c>
      <c r="I63">
        <f t="shared" si="41"/>
        <v>166045.36540953058</v>
      </c>
      <c r="J63">
        <f t="shared" si="41"/>
        <v>166045.36538161841</v>
      </c>
      <c r="K63">
        <f t="shared" si="41"/>
        <v>166045.36538562679</v>
      </c>
      <c r="L63">
        <f t="shared" si="41"/>
        <v>166045.36538505112</v>
      </c>
      <c r="M63">
        <f t="shared" si="41"/>
        <v>166045.36538513377</v>
      </c>
      <c r="N63">
        <f t="shared" si="41"/>
        <v>166045.36538512175</v>
      </c>
      <c r="O63">
        <f t="shared" si="41"/>
        <v>166045.36538512347</v>
      </c>
      <c r="P63">
        <f t="shared" si="41"/>
        <v>166045.36538512327</v>
      </c>
      <c r="Q63">
        <f t="shared" si="41"/>
        <v>166045.36538512327</v>
      </c>
      <c r="R63">
        <f t="shared" si="41"/>
        <v>166045.36538512327</v>
      </c>
      <c r="S63">
        <f t="shared" si="41"/>
        <v>166045.36538512327</v>
      </c>
      <c r="T63">
        <f t="shared" si="41"/>
        <v>166045.36538512327</v>
      </c>
      <c r="U63">
        <f t="shared" si="41"/>
        <v>166045.36538512327</v>
      </c>
    </row>
    <row r="64" spans="2:21">
      <c r="B64" s="7" t="s">
        <v>39</v>
      </c>
      <c r="C64">
        <f>C63+0.0027*COS((918399*C32+182)*C34)</f>
        <v>166048.17101923749</v>
      </c>
      <c r="D64">
        <f>D63+0.0027*COS((918399*D32+182)*D34)</f>
        <v>166044.96342049769</v>
      </c>
      <c r="E64">
        <f t="shared" ref="E64:U64" si="42">E63+0.0027*COS((918399*E32+182)*E34)</f>
        <v>166045.42009631774</v>
      </c>
      <c r="F64">
        <f t="shared" si="42"/>
        <v>166045.35444566348</v>
      </c>
      <c r="G64">
        <f t="shared" si="42"/>
        <v>166045.36387157085</v>
      </c>
      <c r="H64">
        <f t="shared" si="42"/>
        <v>166045.3625179833</v>
      </c>
      <c r="I64">
        <f t="shared" si="42"/>
        <v>166045.36271235754</v>
      </c>
      <c r="J64">
        <f t="shared" si="42"/>
        <v>166045.36268444525</v>
      </c>
      <c r="K64">
        <f t="shared" si="42"/>
        <v>166045.36268845366</v>
      </c>
      <c r="L64">
        <f t="shared" si="42"/>
        <v>166045.36268787799</v>
      </c>
      <c r="M64">
        <f t="shared" si="42"/>
        <v>166045.36268796065</v>
      </c>
      <c r="N64">
        <f t="shared" si="42"/>
        <v>166045.36268794863</v>
      </c>
      <c r="O64">
        <f t="shared" si="42"/>
        <v>166045.36268795034</v>
      </c>
      <c r="P64">
        <f t="shared" si="42"/>
        <v>166045.36268795014</v>
      </c>
      <c r="Q64">
        <f t="shared" si="42"/>
        <v>166045.36268795014</v>
      </c>
      <c r="R64">
        <f t="shared" si="42"/>
        <v>166045.36268795014</v>
      </c>
      <c r="S64">
        <f t="shared" si="42"/>
        <v>166045.36268795014</v>
      </c>
      <c r="T64">
        <f t="shared" si="42"/>
        <v>166045.36268795014</v>
      </c>
      <c r="U64">
        <f t="shared" si="42"/>
        <v>166045.36268795014</v>
      </c>
    </row>
    <row r="65" spans="2:21">
      <c r="B65" s="7" t="s">
        <v>40</v>
      </c>
      <c r="C65">
        <f>C64+0.0026*COS((1379739*C32+17)*C34)</f>
        <v>166048.16910521578</v>
      </c>
      <c r="D65">
        <f>D64+0.0026*COS((1379739*D32+17)*D34)</f>
        <v>166044.96127632493</v>
      </c>
      <c r="E65">
        <f t="shared" ref="E65:U65" si="43">E64+0.0026*COS((1379739*E32+17)*E34)</f>
        <v>166045.41798232627</v>
      </c>
      <c r="F65">
        <f t="shared" si="43"/>
        <v>166045.35232727893</v>
      </c>
      <c r="G65">
        <f t="shared" si="43"/>
        <v>166045.3617538159</v>
      </c>
      <c r="H65">
        <f t="shared" si="43"/>
        <v>166045.36040013793</v>
      </c>
      <c r="I65">
        <f t="shared" si="43"/>
        <v>166045.36059452515</v>
      </c>
      <c r="J65">
        <f t="shared" si="43"/>
        <v>166045.36056661099</v>
      </c>
      <c r="K65">
        <f t="shared" si="43"/>
        <v>166045.36057061967</v>
      </c>
      <c r="L65">
        <f t="shared" si="43"/>
        <v>166045.36057004397</v>
      </c>
      <c r="M65">
        <f t="shared" si="43"/>
        <v>166045.36057012662</v>
      </c>
      <c r="N65">
        <f t="shared" si="43"/>
        <v>166045.3605701146</v>
      </c>
      <c r="O65">
        <f t="shared" si="43"/>
        <v>166045.36057011632</v>
      </c>
      <c r="P65">
        <f t="shared" si="43"/>
        <v>166045.36057011611</v>
      </c>
      <c r="Q65">
        <f t="shared" si="43"/>
        <v>166045.36057011611</v>
      </c>
      <c r="R65">
        <f t="shared" si="43"/>
        <v>166045.36057011611</v>
      </c>
      <c r="S65">
        <f t="shared" si="43"/>
        <v>166045.36057011611</v>
      </c>
      <c r="T65">
        <f t="shared" si="43"/>
        <v>166045.36057011611</v>
      </c>
      <c r="U65">
        <f t="shared" si="43"/>
        <v>166045.36057011611</v>
      </c>
    </row>
    <row r="66" spans="2:21">
      <c r="B66" s="7" t="s">
        <v>41</v>
      </c>
      <c r="C66">
        <f>C65+0.0024*COS((99863*C32+122)*C34)</f>
        <v>166048.17120415045</v>
      </c>
      <c r="D66">
        <f>D65+0.0024*COS((99863*D32+122)*D34)</f>
        <v>166044.9633631655</v>
      </c>
      <c r="E66">
        <f t="shared" ref="E66:U66" si="44">E65+0.0024*COS((99863*E32+122)*E34)</f>
        <v>166045.42007089997</v>
      </c>
      <c r="F66">
        <f t="shared" si="44"/>
        <v>166045.35441560371</v>
      </c>
      <c r="G66">
        <f t="shared" si="44"/>
        <v>166045.36384217642</v>
      </c>
      <c r="H66">
        <f t="shared" si="44"/>
        <v>166045.36248849332</v>
      </c>
      <c r="I66">
        <f t="shared" si="44"/>
        <v>166045.36268288127</v>
      </c>
      <c r="J66">
        <f t="shared" si="44"/>
        <v>166045.36265496703</v>
      </c>
      <c r="K66">
        <f t="shared" si="44"/>
        <v>166045.3626589757</v>
      </c>
      <c r="L66">
        <f t="shared" si="44"/>
        <v>166045.3626584</v>
      </c>
      <c r="M66">
        <f t="shared" si="44"/>
        <v>166045.36265848266</v>
      </c>
      <c r="N66">
        <f t="shared" si="44"/>
        <v>166045.36265847064</v>
      </c>
      <c r="O66">
        <f t="shared" si="44"/>
        <v>166045.36265847235</v>
      </c>
      <c r="P66">
        <f t="shared" si="44"/>
        <v>166045.36265847215</v>
      </c>
      <c r="Q66">
        <f t="shared" si="44"/>
        <v>166045.36265847215</v>
      </c>
      <c r="R66">
        <f t="shared" si="44"/>
        <v>166045.36265847215</v>
      </c>
      <c r="S66">
        <f t="shared" si="44"/>
        <v>166045.36265847215</v>
      </c>
      <c r="T66">
        <f t="shared" si="44"/>
        <v>166045.36265847215</v>
      </c>
      <c r="U66">
        <f t="shared" si="44"/>
        <v>166045.36265847215</v>
      </c>
    </row>
    <row r="67" spans="2:21">
      <c r="B67" s="7" t="s">
        <v>42</v>
      </c>
      <c r="C67">
        <f>C66+0.0023*COS((922466*C32+163)*C34)</f>
        <v>166048.16973478047</v>
      </c>
      <c r="D67">
        <f>D66+0.0023*COS((922466*D32+163)*D34)</f>
        <v>166044.96206847572</v>
      </c>
      <c r="E67">
        <f t="shared" ref="E67:U67" si="45">E66+0.0023*COS((922466*E32+163)*E34)</f>
        <v>166045.41875062164</v>
      </c>
      <c r="F67">
        <f t="shared" si="45"/>
        <v>166045.35309898984</v>
      </c>
      <c r="G67">
        <f t="shared" si="45"/>
        <v>166045.36252503612</v>
      </c>
      <c r="H67">
        <f t="shared" si="45"/>
        <v>166045.36117142861</v>
      </c>
      <c r="I67">
        <f t="shared" si="45"/>
        <v>166045.3613658057</v>
      </c>
      <c r="J67">
        <f t="shared" si="45"/>
        <v>166045.36133789303</v>
      </c>
      <c r="K67">
        <f t="shared" si="45"/>
        <v>166045.36134190147</v>
      </c>
      <c r="L67">
        <f t="shared" si="45"/>
        <v>166045.3613413258</v>
      </c>
      <c r="M67">
        <f t="shared" si="45"/>
        <v>166045.36134140845</v>
      </c>
      <c r="N67">
        <f t="shared" si="45"/>
        <v>166045.36134139643</v>
      </c>
      <c r="O67">
        <f t="shared" si="45"/>
        <v>166045.36134139815</v>
      </c>
      <c r="P67">
        <f t="shared" si="45"/>
        <v>166045.36134139795</v>
      </c>
      <c r="Q67">
        <f t="shared" si="45"/>
        <v>166045.36134139795</v>
      </c>
      <c r="R67">
        <f t="shared" si="45"/>
        <v>166045.36134139795</v>
      </c>
      <c r="S67">
        <f t="shared" si="45"/>
        <v>166045.36134139795</v>
      </c>
      <c r="T67">
        <f t="shared" si="45"/>
        <v>166045.36134139795</v>
      </c>
      <c r="U67">
        <f t="shared" si="45"/>
        <v>166045.36134139795</v>
      </c>
    </row>
    <row r="68" spans="2:21">
      <c r="B68" s="7" t="s">
        <v>43</v>
      </c>
      <c r="C68">
        <f>C67+0.0022*COS((818536*C32+151)*C34)</f>
        <v>166048.17107041454</v>
      </c>
      <c r="D68">
        <f>D67+0.0022*COS((818536*D32+151)*D34)</f>
        <v>166044.96325199536</v>
      </c>
      <c r="E68">
        <f t="shared" ref="E68:U68" si="46">E67+0.0022*COS((818536*E32+151)*E34)</f>
        <v>166045.41995630934</v>
      </c>
      <c r="F68">
        <f t="shared" si="46"/>
        <v>166045.35430150075</v>
      </c>
      <c r="G68">
        <f t="shared" si="46"/>
        <v>166045.36372800334</v>
      </c>
      <c r="H68">
        <f t="shared" si="46"/>
        <v>166045.36237433032</v>
      </c>
      <c r="I68">
        <f t="shared" si="46"/>
        <v>166045.36256871681</v>
      </c>
      <c r="J68">
        <f t="shared" si="46"/>
        <v>166045.3625408028</v>
      </c>
      <c r="K68">
        <f t="shared" si="46"/>
        <v>166045.36254481142</v>
      </c>
      <c r="L68">
        <f t="shared" si="46"/>
        <v>166045.36254423572</v>
      </c>
      <c r="M68">
        <f t="shared" si="46"/>
        <v>166045.36254431837</v>
      </c>
      <c r="N68">
        <f t="shared" si="46"/>
        <v>166045.36254430635</v>
      </c>
      <c r="O68">
        <f t="shared" si="46"/>
        <v>166045.36254430807</v>
      </c>
      <c r="P68">
        <f t="shared" si="46"/>
        <v>166045.36254430786</v>
      </c>
      <c r="Q68">
        <f t="shared" si="46"/>
        <v>166045.36254430786</v>
      </c>
      <c r="R68">
        <f t="shared" si="46"/>
        <v>166045.36254430786</v>
      </c>
      <c r="S68">
        <f t="shared" si="46"/>
        <v>166045.36254430786</v>
      </c>
      <c r="T68">
        <f t="shared" si="46"/>
        <v>166045.36254430786</v>
      </c>
      <c r="U68">
        <f t="shared" si="46"/>
        <v>166045.36254430786</v>
      </c>
    </row>
    <row r="69" spans="2:21">
      <c r="B69" s="7" t="s">
        <v>44</v>
      </c>
      <c r="C69">
        <f>C68+0.0021*COS((990397*C32+357)*C34)</f>
        <v>166048.17289173961</v>
      </c>
      <c r="D69">
        <f>D68+0.0021*COS((990397*D32+357)*D34)</f>
        <v>166044.96495727226</v>
      </c>
      <c r="E69">
        <f t="shared" ref="E69:U69" si="47">E68+0.0021*COS((990397*E32+357)*E34)</f>
        <v>166045.4216792002</v>
      </c>
      <c r="F69">
        <f t="shared" si="47"/>
        <v>166045.35602188128</v>
      </c>
      <c r="G69">
        <f t="shared" si="47"/>
        <v>166045.36544874473</v>
      </c>
      <c r="H69">
        <f t="shared" si="47"/>
        <v>166045.3640950199</v>
      </c>
      <c r="I69">
        <f t="shared" si="47"/>
        <v>166045.36428941385</v>
      </c>
      <c r="J69">
        <f t="shared" si="47"/>
        <v>166045.36426149876</v>
      </c>
      <c r="K69">
        <f t="shared" si="47"/>
        <v>166045.36426550752</v>
      </c>
      <c r="L69">
        <f t="shared" si="47"/>
        <v>166045.36426493182</v>
      </c>
      <c r="M69">
        <f t="shared" si="47"/>
        <v>166045.36426501448</v>
      </c>
      <c r="N69">
        <f t="shared" si="47"/>
        <v>166045.36426500246</v>
      </c>
      <c r="O69">
        <f t="shared" si="47"/>
        <v>166045.36426500417</v>
      </c>
      <c r="P69">
        <f t="shared" si="47"/>
        <v>166045.36426500397</v>
      </c>
      <c r="Q69">
        <f t="shared" si="47"/>
        <v>166045.36426500397</v>
      </c>
      <c r="R69">
        <f t="shared" si="47"/>
        <v>166045.36426500397</v>
      </c>
      <c r="S69">
        <f t="shared" si="47"/>
        <v>166045.36426500397</v>
      </c>
      <c r="T69">
        <f t="shared" si="47"/>
        <v>166045.36426500397</v>
      </c>
      <c r="U69">
        <f t="shared" si="47"/>
        <v>166045.36426500397</v>
      </c>
    </row>
    <row r="70" spans="2:21">
      <c r="B70" s="7" t="s">
        <v>45</v>
      </c>
      <c r="C70">
        <f>C69+0.0021*COS((71998*C32+85)*C34)</f>
        <v>166048.17416218415</v>
      </c>
      <c r="D70">
        <f>D69+0.0021*COS((71998*D32+85)*D34)</f>
        <v>166044.96624009431</v>
      </c>
      <c r="E70">
        <f t="shared" ref="E70:U70" si="48">E69+0.0021*COS((71998*E32+85)*E34)</f>
        <v>166045.42296026665</v>
      </c>
      <c r="F70">
        <f t="shared" si="48"/>
        <v>166045.35730320023</v>
      </c>
      <c r="G70">
        <f t="shared" si="48"/>
        <v>166045.36673002745</v>
      </c>
      <c r="H70">
        <f t="shared" si="48"/>
        <v>166045.36537630783</v>
      </c>
      <c r="I70">
        <f t="shared" si="48"/>
        <v>166045.36557070102</v>
      </c>
      <c r="J70">
        <f t="shared" si="48"/>
        <v>166045.36554278605</v>
      </c>
      <c r="K70">
        <f t="shared" si="48"/>
        <v>166045.36554679478</v>
      </c>
      <c r="L70">
        <f t="shared" si="48"/>
        <v>166045.36554621908</v>
      </c>
      <c r="M70">
        <f t="shared" si="48"/>
        <v>166045.36554630173</v>
      </c>
      <c r="N70">
        <f t="shared" si="48"/>
        <v>166045.36554628971</v>
      </c>
      <c r="O70">
        <f t="shared" si="48"/>
        <v>166045.36554629143</v>
      </c>
      <c r="P70">
        <f t="shared" si="48"/>
        <v>166045.36554629123</v>
      </c>
      <c r="Q70">
        <f t="shared" si="48"/>
        <v>166045.36554629123</v>
      </c>
      <c r="R70">
        <f t="shared" si="48"/>
        <v>166045.36554629123</v>
      </c>
      <c r="S70">
        <f t="shared" si="48"/>
        <v>166045.36554629123</v>
      </c>
      <c r="T70">
        <f t="shared" si="48"/>
        <v>166045.36554629123</v>
      </c>
      <c r="U70">
        <f t="shared" si="48"/>
        <v>166045.36554629123</v>
      </c>
    </row>
    <row r="71" spans="2:21">
      <c r="B71" s="7" t="s">
        <v>46</v>
      </c>
      <c r="C71">
        <f>C70+0.0021*COS((341337*C32+16)*C34)</f>
        <v>166048.17407976702</v>
      </c>
      <c r="D71">
        <f>D70+0.0021*COS((341337*D32+16)*D34)</f>
        <v>166044.96608389434</v>
      </c>
      <c r="E71">
        <f t="shared" ref="E71:U71" si="49">E70+0.0021*COS((341337*E32+16)*E34)</f>
        <v>166045.42281454787</v>
      </c>
      <c r="F71">
        <f t="shared" si="49"/>
        <v>166045.3571559742</v>
      </c>
      <c r="G71">
        <f t="shared" si="49"/>
        <v>166045.36658301781</v>
      </c>
      <c r="H71">
        <f t="shared" si="49"/>
        <v>166045.3652292671</v>
      </c>
      <c r="I71">
        <f t="shared" si="49"/>
        <v>166045.36542366477</v>
      </c>
      <c r="J71">
        <f t="shared" si="49"/>
        <v>166045.36539574916</v>
      </c>
      <c r="K71">
        <f t="shared" si="49"/>
        <v>166045.36539975798</v>
      </c>
      <c r="L71">
        <f t="shared" si="49"/>
        <v>166045.36539918225</v>
      </c>
      <c r="M71">
        <f t="shared" si="49"/>
        <v>166045.36539926493</v>
      </c>
      <c r="N71">
        <f t="shared" si="49"/>
        <v>166045.36539925291</v>
      </c>
      <c r="O71">
        <f t="shared" si="49"/>
        <v>166045.36539925463</v>
      </c>
      <c r="P71">
        <f t="shared" si="49"/>
        <v>166045.36539925443</v>
      </c>
      <c r="Q71">
        <f t="shared" si="49"/>
        <v>166045.36539925443</v>
      </c>
      <c r="R71">
        <f t="shared" si="49"/>
        <v>166045.36539925443</v>
      </c>
      <c r="S71">
        <f t="shared" si="49"/>
        <v>166045.36539925443</v>
      </c>
      <c r="T71">
        <f t="shared" si="49"/>
        <v>166045.36539925443</v>
      </c>
      <c r="U71">
        <f t="shared" si="49"/>
        <v>166045.36539925443</v>
      </c>
    </row>
    <row r="72" spans="2:21">
      <c r="B72" s="7" t="s">
        <v>47</v>
      </c>
      <c r="C72">
        <f>C71+0.0018*COS((401329*C32+274)*C34)</f>
        <v>166048.17539003302</v>
      </c>
      <c r="D72">
        <f>D71+0.0018*COS((401329*D32+274)*D34)</f>
        <v>166044.96734198445</v>
      </c>
      <c r="E72">
        <f t="shared" ref="E72:U72" si="50">E71+0.0018*COS((401329*E32+274)*E34)</f>
        <v>166045.42408019007</v>
      </c>
      <c r="F72">
        <f t="shared" si="50"/>
        <v>166045.35842053324</v>
      </c>
      <c r="G72">
        <f t="shared" si="50"/>
        <v>166045.36784773241</v>
      </c>
      <c r="H72">
        <f t="shared" si="50"/>
        <v>166045.36649395936</v>
      </c>
      <c r="I72">
        <f t="shared" si="50"/>
        <v>166045.36668836026</v>
      </c>
      <c r="J72">
        <f t="shared" si="50"/>
        <v>166045.36666044418</v>
      </c>
      <c r="K72">
        <f t="shared" si="50"/>
        <v>166045.36666445306</v>
      </c>
      <c r="L72">
        <f t="shared" si="50"/>
        <v>166045.36666387733</v>
      </c>
      <c r="M72">
        <f t="shared" si="50"/>
        <v>166045.36666396001</v>
      </c>
      <c r="N72">
        <f t="shared" si="50"/>
        <v>166045.36666394799</v>
      </c>
      <c r="O72">
        <f t="shared" si="50"/>
        <v>166045.36666394971</v>
      </c>
      <c r="P72">
        <f t="shared" si="50"/>
        <v>166045.36666394951</v>
      </c>
      <c r="Q72">
        <f t="shared" si="50"/>
        <v>166045.36666394951</v>
      </c>
      <c r="R72">
        <f t="shared" si="50"/>
        <v>166045.36666394951</v>
      </c>
      <c r="S72">
        <f t="shared" si="50"/>
        <v>166045.36666394951</v>
      </c>
      <c r="T72">
        <f t="shared" si="50"/>
        <v>166045.36666394951</v>
      </c>
      <c r="U72">
        <f t="shared" si="50"/>
        <v>166045.36666394951</v>
      </c>
    </row>
    <row r="73" spans="2:21">
      <c r="B73" s="7" t="s">
        <v>48</v>
      </c>
      <c r="C73">
        <f>C72+0.0016*COS((1856938*C32+152)*C34)</f>
        <v>166048.17517355987</v>
      </c>
      <c r="D73">
        <f>D72+0.0016*COS((1856938*D32+152)*D34)</f>
        <v>166044.96682780076</v>
      </c>
      <c r="E73">
        <f t="shared" ref="E73:U73" si="51">E72+0.0016*COS((1856938*E32+152)*E34)</f>
        <v>166045.42360743755</v>
      </c>
      <c r="F73">
        <f t="shared" si="51"/>
        <v>166045.35794180131</v>
      </c>
      <c r="G73">
        <f t="shared" si="51"/>
        <v>166045.36736985852</v>
      </c>
      <c r="H73">
        <f t="shared" si="51"/>
        <v>166045.36601596224</v>
      </c>
      <c r="I73">
        <f t="shared" si="51"/>
        <v>166045.36621038083</v>
      </c>
      <c r="J73">
        <f t="shared" si="51"/>
        <v>166045.36618246222</v>
      </c>
      <c r="K73">
        <f t="shared" si="51"/>
        <v>166045.36618647145</v>
      </c>
      <c r="L73">
        <f t="shared" si="51"/>
        <v>166045.36618589569</v>
      </c>
      <c r="M73">
        <f t="shared" si="51"/>
        <v>166045.36618597838</v>
      </c>
      <c r="N73">
        <f t="shared" si="51"/>
        <v>166045.36618596636</v>
      </c>
      <c r="O73">
        <f t="shared" si="51"/>
        <v>166045.36618596807</v>
      </c>
      <c r="P73">
        <f t="shared" si="51"/>
        <v>166045.36618596787</v>
      </c>
      <c r="Q73">
        <f t="shared" si="51"/>
        <v>166045.36618596787</v>
      </c>
      <c r="R73">
        <f t="shared" si="51"/>
        <v>166045.36618596787</v>
      </c>
      <c r="S73">
        <f t="shared" si="51"/>
        <v>166045.36618596787</v>
      </c>
      <c r="T73">
        <f t="shared" si="51"/>
        <v>166045.36618596787</v>
      </c>
      <c r="U73">
        <f t="shared" si="51"/>
        <v>166045.36618596787</v>
      </c>
    </row>
    <row r="74" spans="2:21">
      <c r="B74" s="7" t="s">
        <v>49</v>
      </c>
      <c r="C74">
        <f>C73+0.0012*COS((1267871*C32+249)*C34)</f>
        <v>166048.17560095087</v>
      </c>
      <c r="D74">
        <f>D73+0.0012*COS((1267871*D32+249)*D34)</f>
        <v>166044.96739770923</v>
      </c>
      <c r="E74">
        <f t="shared" ref="E74:U74" si="52">E73+0.0012*COS((1267871*E32+249)*E34)</f>
        <v>166045.42415762032</v>
      </c>
      <c r="F74">
        <f t="shared" si="52"/>
        <v>166045.35849483218</v>
      </c>
      <c r="G74">
        <f t="shared" si="52"/>
        <v>166045.36792248071</v>
      </c>
      <c r="H74">
        <f t="shared" si="52"/>
        <v>166045.36656864313</v>
      </c>
      <c r="I74">
        <f t="shared" si="52"/>
        <v>166045.36676305329</v>
      </c>
      <c r="J74">
        <f t="shared" si="52"/>
        <v>166045.3667351359</v>
      </c>
      <c r="K74">
        <f t="shared" si="52"/>
        <v>166045.36673914496</v>
      </c>
      <c r="L74">
        <f t="shared" si="52"/>
        <v>166045.36673856922</v>
      </c>
      <c r="M74">
        <f t="shared" si="52"/>
        <v>166045.36673865191</v>
      </c>
      <c r="N74">
        <f t="shared" si="52"/>
        <v>166045.36673863989</v>
      </c>
      <c r="O74">
        <f t="shared" si="52"/>
        <v>166045.36673864161</v>
      </c>
      <c r="P74">
        <f t="shared" si="52"/>
        <v>166045.3667386414</v>
      </c>
      <c r="Q74">
        <f t="shared" si="52"/>
        <v>166045.3667386414</v>
      </c>
      <c r="R74">
        <f t="shared" si="52"/>
        <v>166045.3667386414</v>
      </c>
      <c r="S74">
        <f t="shared" si="52"/>
        <v>166045.3667386414</v>
      </c>
      <c r="T74">
        <f t="shared" si="52"/>
        <v>166045.3667386414</v>
      </c>
      <c r="U74">
        <f t="shared" si="52"/>
        <v>166045.3667386414</v>
      </c>
    </row>
    <row r="75" spans="2:21">
      <c r="B75" s="7" t="s">
        <v>50</v>
      </c>
      <c r="C75">
        <f>C74+0.0011*COS((1920802*C32+186)*C34)</f>
        <v>166048.17664306815</v>
      </c>
      <c r="D75">
        <f>D74+0.0011*COS((1920802*D32+186)*D34)</f>
        <v>166044.96835017586</v>
      </c>
      <c r="E75">
        <f t="shared" ref="E75:U75" si="53">E74+0.0011*COS((1920802*E32+186)*E34)</f>
        <v>166045.42512520254</v>
      </c>
      <c r="F75">
        <f t="shared" si="53"/>
        <v>166045.35946028799</v>
      </c>
      <c r="G75">
        <f t="shared" si="53"/>
        <v>166045.36888824278</v>
      </c>
      <c r="H75">
        <f t="shared" si="53"/>
        <v>166045.36753436126</v>
      </c>
      <c r="I75">
        <f t="shared" si="53"/>
        <v>166045.36772877772</v>
      </c>
      <c r="J75">
        <f t="shared" si="53"/>
        <v>166045.36770085941</v>
      </c>
      <c r="K75">
        <f t="shared" si="53"/>
        <v>166045.36770486861</v>
      </c>
      <c r="L75">
        <f t="shared" si="53"/>
        <v>166045.36770429285</v>
      </c>
      <c r="M75">
        <f t="shared" si="53"/>
        <v>166045.36770437553</v>
      </c>
      <c r="N75">
        <f t="shared" si="53"/>
        <v>166045.36770436351</v>
      </c>
      <c r="O75">
        <f t="shared" si="53"/>
        <v>166045.36770436523</v>
      </c>
      <c r="P75">
        <f t="shared" si="53"/>
        <v>166045.36770436502</v>
      </c>
      <c r="Q75">
        <f t="shared" si="53"/>
        <v>166045.36770436502</v>
      </c>
      <c r="R75">
        <f t="shared" si="53"/>
        <v>166045.36770436502</v>
      </c>
      <c r="S75">
        <f t="shared" si="53"/>
        <v>166045.36770436502</v>
      </c>
      <c r="T75">
        <f t="shared" si="53"/>
        <v>166045.36770436502</v>
      </c>
      <c r="U75">
        <f t="shared" si="53"/>
        <v>166045.36770436502</v>
      </c>
    </row>
    <row r="76" spans="2:21">
      <c r="B76" s="7" t="s">
        <v>51</v>
      </c>
      <c r="C76">
        <f>C75+0.0009*COS(858602*C32+129)*C34</f>
        <v>166048.17664938766</v>
      </c>
      <c r="D76">
        <f>D75+0.0009*COS(858602*D32+129)*D34</f>
        <v>166044.96833894055</v>
      </c>
      <c r="E76">
        <f t="shared" ref="E76:U76" si="54">E75+0.0009*COS(858602*E32+129)*E34</f>
        <v>166045.42510951631</v>
      </c>
      <c r="F76">
        <f t="shared" si="54"/>
        <v>166045.35944477151</v>
      </c>
      <c r="G76">
        <f t="shared" si="54"/>
        <v>166045.36887269164</v>
      </c>
      <c r="H76">
        <f t="shared" si="54"/>
        <v>166045.36751881486</v>
      </c>
      <c r="I76">
        <f t="shared" si="54"/>
        <v>166045.36771323066</v>
      </c>
      <c r="J76">
        <f t="shared" si="54"/>
        <v>166045.36768531243</v>
      </c>
      <c r="K76">
        <f t="shared" si="54"/>
        <v>166045.36768932163</v>
      </c>
      <c r="L76">
        <f t="shared" si="54"/>
        <v>166045.36768874587</v>
      </c>
      <c r="M76">
        <f t="shared" si="54"/>
        <v>166045.36768882856</v>
      </c>
      <c r="N76">
        <f t="shared" si="54"/>
        <v>166045.36768881654</v>
      </c>
      <c r="O76">
        <f t="shared" si="54"/>
        <v>166045.36768881825</v>
      </c>
      <c r="P76">
        <f t="shared" si="54"/>
        <v>166045.36768881805</v>
      </c>
      <c r="Q76">
        <f t="shared" si="54"/>
        <v>166045.36768881805</v>
      </c>
      <c r="R76">
        <f t="shared" si="54"/>
        <v>166045.36768881805</v>
      </c>
      <c r="S76">
        <f t="shared" si="54"/>
        <v>166045.36768881805</v>
      </c>
      <c r="T76">
        <f t="shared" si="54"/>
        <v>166045.36768881805</v>
      </c>
      <c r="U76">
        <f t="shared" si="54"/>
        <v>166045.36768881805</v>
      </c>
    </row>
    <row r="77" spans="2:21">
      <c r="B77" s="7" t="s">
        <v>52</v>
      </c>
      <c r="C77">
        <f>C76+0.0008*COS((1403732*C32+98)*C34)</f>
        <v>166048.176931775</v>
      </c>
      <c r="D77">
        <f>D76+0.0008*COS((1403732*D32+98)*D34)</f>
        <v>166044.96851042163</v>
      </c>
      <c r="E77">
        <f t="shared" ref="E77:U77" si="55">E76+0.0008*COS((1403732*E32+98)*E34)</f>
        <v>166045.4252970402</v>
      </c>
      <c r="F77">
        <f t="shared" si="55"/>
        <v>166045.35962999344</v>
      </c>
      <c r="G77">
        <f t="shared" si="55"/>
        <v>166045.36905824419</v>
      </c>
      <c r="H77">
        <f t="shared" si="55"/>
        <v>166045.36770431994</v>
      </c>
      <c r="I77">
        <f t="shared" si="55"/>
        <v>166045.36789874255</v>
      </c>
      <c r="J77">
        <f t="shared" si="55"/>
        <v>166045.36787082333</v>
      </c>
      <c r="K77">
        <f t="shared" si="55"/>
        <v>166045.36787483268</v>
      </c>
      <c r="L77">
        <f t="shared" si="55"/>
        <v>166045.36787425689</v>
      </c>
      <c r="M77">
        <f t="shared" si="55"/>
        <v>166045.36787433957</v>
      </c>
      <c r="N77">
        <f t="shared" si="55"/>
        <v>166045.36787432755</v>
      </c>
      <c r="O77">
        <f t="shared" si="55"/>
        <v>166045.36787432927</v>
      </c>
      <c r="P77">
        <f t="shared" si="55"/>
        <v>166045.36787432907</v>
      </c>
      <c r="Q77">
        <f t="shared" si="55"/>
        <v>166045.36787432907</v>
      </c>
      <c r="R77">
        <f t="shared" si="55"/>
        <v>166045.36787432907</v>
      </c>
      <c r="S77">
        <f t="shared" si="55"/>
        <v>166045.36787432907</v>
      </c>
      <c r="T77">
        <f t="shared" si="55"/>
        <v>166045.36787432907</v>
      </c>
      <c r="U77">
        <f t="shared" si="55"/>
        <v>166045.36787432907</v>
      </c>
    </row>
    <row r="78" spans="2:21">
      <c r="B78" s="7" t="s">
        <v>53</v>
      </c>
      <c r="C78">
        <f>C77+0.0007*COS((790672*C32+114)*C34)</f>
        <v>166048.17754098968</v>
      </c>
      <c r="D78">
        <f>D77+0.0007*COS((790672*D32+114)*D34)</f>
        <v>166044.96914568715</v>
      </c>
      <c r="E78">
        <f t="shared" ref="E78:U78" si="56">E77+0.0007*COS((790672*E32+114)*E34)</f>
        <v>166045.42592885526</v>
      </c>
      <c r="F78">
        <f t="shared" si="56"/>
        <v>166045.36026230987</v>
      </c>
      <c r="G78">
        <f t="shared" si="56"/>
        <v>166045.36969048873</v>
      </c>
      <c r="H78">
        <f t="shared" si="56"/>
        <v>166045.36833657481</v>
      </c>
      <c r="I78">
        <f t="shared" si="56"/>
        <v>166045.36853099594</v>
      </c>
      <c r="J78">
        <f t="shared" si="56"/>
        <v>166045.36850307693</v>
      </c>
      <c r="K78">
        <f t="shared" si="56"/>
        <v>166045.36850708624</v>
      </c>
      <c r="L78">
        <f t="shared" si="56"/>
        <v>166045.36850651048</v>
      </c>
      <c r="M78">
        <f t="shared" si="56"/>
        <v>166045.36850659316</v>
      </c>
      <c r="N78">
        <f t="shared" si="56"/>
        <v>166045.36850658114</v>
      </c>
      <c r="O78">
        <f t="shared" si="56"/>
        <v>166045.36850658286</v>
      </c>
      <c r="P78">
        <f t="shared" si="56"/>
        <v>166045.36850658266</v>
      </c>
      <c r="Q78">
        <f t="shared" si="56"/>
        <v>166045.36850658266</v>
      </c>
      <c r="R78">
        <f t="shared" si="56"/>
        <v>166045.36850658266</v>
      </c>
      <c r="S78">
        <f t="shared" si="56"/>
        <v>166045.36850658266</v>
      </c>
      <c r="T78">
        <f t="shared" si="56"/>
        <v>166045.36850658266</v>
      </c>
      <c r="U78">
        <f t="shared" si="56"/>
        <v>166045.36850658266</v>
      </c>
    </row>
    <row r="79" spans="2:21">
      <c r="B79" s="7" t="s">
        <v>54</v>
      </c>
      <c r="C79">
        <f>C78+0.0007*COS((405201*C32+50)*C34)</f>
        <v>166048.17822265284</v>
      </c>
      <c r="D79">
        <f>D78+0.0007*COS((405201*D32+50)*D34)</f>
        <v>166044.96982010762</v>
      </c>
      <c r="E79">
        <f t="shared" ref="E79:U79" si="57">E78+0.0007*COS((405201*E32+50)*E34)</f>
        <v>166045.42660437763</v>
      </c>
      <c r="F79">
        <f t="shared" si="57"/>
        <v>166045.36093767529</v>
      </c>
      <c r="G79">
        <f t="shared" si="57"/>
        <v>166045.3703658767</v>
      </c>
      <c r="H79">
        <f t="shared" si="57"/>
        <v>166045.36901195956</v>
      </c>
      <c r="I79">
        <f t="shared" si="57"/>
        <v>166045.36920638115</v>
      </c>
      <c r="J79">
        <f t="shared" si="57"/>
        <v>166045.36917846205</v>
      </c>
      <c r="K79">
        <f t="shared" si="57"/>
        <v>166045.36918247139</v>
      </c>
      <c r="L79">
        <f t="shared" si="57"/>
        <v>166045.36918189563</v>
      </c>
      <c r="M79">
        <f t="shared" si="57"/>
        <v>166045.36918197831</v>
      </c>
      <c r="N79">
        <f t="shared" si="57"/>
        <v>166045.36918196629</v>
      </c>
      <c r="O79">
        <f t="shared" si="57"/>
        <v>166045.36918196801</v>
      </c>
      <c r="P79">
        <f t="shared" si="57"/>
        <v>166045.36918196781</v>
      </c>
      <c r="Q79">
        <f t="shared" si="57"/>
        <v>166045.36918196781</v>
      </c>
      <c r="R79">
        <f t="shared" si="57"/>
        <v>166045.36918196781</v>
      </c>
      <c r="S79">
        <f t="shared" si="57"/>
        <v>166045.36918196781</v>
      </c>
      <c r="T79">
        <f t="shared" si="57"/>
        <v>166045.36918196781</v>
      </c>
      <c r="U79">
        <f t="shared" si="57"/>
        <v>166045.36918196781</v>
      </c>
    </row>
    <row r="80" spans="2:21">
      <c r="B80" s="7" t="s">
        <v>55</v>
      </c>
      <c r="C80">
        <f>C79+0.0007*COS((485333*C32+186)*C34)</f>
        <v>166048.17890388679</v>
      </c>
      <c r="D80">
        <f>D79+0.0007*COS((485333*D32+186)*D34)</f>
        <v>166044.9705085418</v>
      </c>
      <c r="E80">
        <f t="shared" ref="E80:U80" si="58">E79+0.0007*COS((485333*E32+186)*E34)</f>
        <v>166045.42729189276</v>
      </c>
      <c r="F80">
        <f t="shared" si="58"/>
        <v>166045.3616253247</v>
      </c>
      <c r="G80">
        <f t="shared" si="58"/>
        <v>166045.37105350691</v>
      </c>
      <c r="H80">
        <f t="shared" si="58"/>
        <v>166045.3696995925</v>
      </c>
      <c r="I80">
        <f t="shared" si="58"/>
        <v>166045.36989401371</v>
      </c>
      <c r="J80">
        <f t="shared" si="58"/>
        <v>166045.36986609467</v>
      </c>
      <c r="K80">
        <f t="shared" si="58"/>
        <v>166045.36987010401</v>
      </c>
      <c r="L80">
        <f t="shared" si="58"/>
        <v>166045.36986952825</v>
      </c>
      <c r="M80">
        <f t="shared" si="58"/>
        <v>166045.36986961093</v>
      </c>
      <c r="N80">
        <f t="shared" si="58"/>
        <v>166045.36986959892</v>
      </c>
      <c r="O80">
        <f t="shared" si="58"/>
        <v>166045.36986960063</v>
      </c>
      <c r="P80">
        <f t="shared" si="58"/>
        <v>166045.36986960043</v>
      </c>
      <c r="Q80">
        <f t="shared" si="58"/>
        <v>166045.36986960043</v>
      </c>
      <c r="R80">
        <f t="shared" si="58"/>
        <v>166045.36986960043</v>
      </c>
      <c r="S80">
        <f t="shared" si="58"/>
        <v>166045.36986960043</v>
      </c>
      <c r="T80">
        <f t="shared" si="58"/>
        <v>166045.36986960043</v>
      </c>
      <c r="U80">
        <f t="shared" si="58"/>
        <v>166045.36986960043</v>
      </c>
    </row>
    <row r="81" spans="2:21">
      <c r="B81" s="7" t="s">
        <v>56</v>
      </c>
      <c r="C81">
        <f>C80+0.0007*COS((27864*C32+127)*C34)</f>
        <v>166048.17959728555</v>
      </c>
      <c r="D81">
        <f>D80+0.0007*COS((27864*D32+127)*D34)</f>
        <v>166044.97120221323</v>
      </c>
      <c r="E81">
        <f t="shared" ref="E81:U81" si="59">E80+0.0007*COS((27864*E32+127)*E34)</f>
        <v>166045.42798552578</v>
      </c>
      <c r="F81">
        <f t="shared" si="59"/>
        <v>166045.36231896325</v>
      </c>
      <c r="G81">
        <f t="shared" si="59"/>
        <v>166045.37174714467</v>
      </c>
      <c r="H81">
        <f t="shared" si="59"/>
        <v>166045.37039323038</v>
      </c>
      <c r="I81">
        <f t="shared" si="59"/>
        <v>166045.37058765156</v>
      </c>
      <c r="J81">
        <f t="shared" si="59"/>
        <v>166045.37055973252</v>
      </c>
      <c r="K81">
        <f t="shared" si="59"/>
        <v>166045.37056374186</v>
      </c>
      <c r="L81">
        <f t="shared" si="59"/>
        <v>166045.3705631661</v>
      </c>
      <c r="M81">
        <f t="shared" si="59"/>
        <v>166045.37056324878</v>
      </c>
      <c r="N81">
        <f t="shared" si="59"/>
        <v>166045.37056323676</v>
      </c>
      <c r="O81">
        <f t="shared" si="59"/>
        <v>166045.37056323848</v>
      </c>
      <c r="P81">
        <f t="shared" si="59"/>
        <v>166045.37056323828</v>
      </c>
      <c r="Q81">
        <f t="shared" si="59"/>
        <v>166045.37056323828</v>
      </c>
      <c r="R81">
        <f t="shared" si="59"/>
        <v>166045.37056323828</v>
      </c>
      <c r="S81">
        <f t="shared" si="59"/>
        <v>166045.37056323828</v>
      </c>
      <c r="T81">
        <f t="shared" si="59"/>
        <v>166045.37056323828</v>
      </c>
      <c r="U81">
        <f t="shared" si="59"/>
        <v>166045.37056323828</v>
      </c>
    </row>
    <row r="82" spans="2:21">
      <c r="B82" s="7" t="s">
        <v>57</v>
      </c>
      <c r="C82">
        <f>C81+0.0006*COS((111869*C32+38)*C34)</f>
        <v>166048.17986215567</v>
      </c>
      <c r="D82">
        <f>D81+0.0006*COS((111869*D32+38)*D34)</f>
        <v>166044.97147327528</v>
      </c>
      <c r="E82">
        <f t="shared" ref="E82:U82" si="60">E81+0.0006*COS((111869*E32+38)*E34)</f>
        <v>166045.42825570959</v>
      </c>
      <c r="F82">
        <f t="shared" si="60"/>
        <v>166045.3625892734</v>
      </c>
      <c r="G82">
        <f t="shared" si="60"/>
        <v>166045.37201743666</v>
      </c>
      <c r="H82">
        <f t="shared" si="60"/>
        <v>166045.37066352498</v>
      </c>
      <c r="I82">
        <f t="shared" si="60"/>
        <v>166045.37085794579</v>
      </c>
      <c r="J82">
        <f t="shared" si="60"/>
        <v>166045.3708300268</v>
      </c>
      <c r="K82">
        <f t="shared" si="60"/>
        <v>166045.37083403615</v>
      </c>
      <c r="L82">
        <f t="shared" si="60"/>
        <v>166045.37083346039</v>
      </c>
      <c r="M82">
        <f t="shared" si="60"/>
        <v>166045.37083354307</v>
      </c>
      <c r="N82">
        <f t="shared" si="60"/>
        <v>166045.37083353105</v>
      </c>
      <c r="O82">
        <f t="shared" si="60"/>
        <v>166045.37083353277</v>
      </c>
      <c r="P82">
        <f t="shared" si="60"/>
        <v>166045.37083353256</v>
      </c>
      <c r="Q82">
        <f t="shared" si="60"/>
        <v>166045.37083353256</v>
      </c>
      <c r="R82">
        <f t="shared" si="60"/>
        <v>166045.37083353256</v>
      </c>
      <c r="S82">
        <f t="shared" si="60"/>
        <v>166045.37083353256</v>
      </c>
      <c r="T82">
        <f t="shared" si="60"/>
        <v>166045.37083353256</v>
      </c>
      <c r="U82">
        <f t="shared" si="60"/>
        <v>166045.37083353256</v>
      </c>
    </row>
    <row r="83" spans="2:21">
      <c r="B83" s="7" t="s">
        <v>58</v>
      </c>
      <c r="C83">
        <f>C82+0.0006*COS((2258267*C32+156)*C34)</f>
        <v>166048.18023923534</v>
      </c>
      <c r="D83">
        <f>D82+0.0006*COS((2258267*D32+156)*D34)</f>
        <v>166044.97173249323</v>
      </c>
      <c r="E83">
        <f t="shared" ref="E83:U83" si="61">E82+0.0006*COS((2258267*E32+156)*E34)</f>
        <v>166045.42853269645</v>
      </c>
      <c r="F83">
        <f t="shared" si="61"/>
        <v>166045.36286372363</v>
      </c>
      <c r="G83">
        <f t="shared" si="61"/>
        <v>166045.37229225147</v>
      </c>
      <c r="H83">
        <f t="shared" si="61"/>
        <v>166045.37093828744</v>
      </c>
      <c r="I83">
        <f t="shared" si="61"/>
        <v>166045.37113271575</v>
      </c>
      <c r="J83">
        <f t="shared" si="61"/>
        <v>166045.37110479569</v>
      </c>
      <c r="K83">
        <f t="shared" si="61"/>
        <v>166045.37110880518</v>
      </c>
      <c r="L83">
        <f t="shared" si="61"/>
        <v>166045.37110822942</v>
      </c>
      <c r="M83">
        <f t="shared" si="61"/>
        <v>166045.3711083121</v>
      </c>
      <c r="N83">
        <f t="shared" si="61"/>
        <v>166045.37110830008</v>
      </c>
      <c r="O83">
        <f t="shared" si="61"/>
        <v>166045.3711083018</v>
      </c>
      <c r="P83">
        <f t="shared" si="61"/>
        <v>166045.3711083016</v>
      </c>
      <c r="Q83">
        <f t="shared" si="61"/>
        <v>166045.3711083016</v>
      </c>
      <c r="R83">
        <f t="shared" si="61"/>
        <v>166045.3711083016</v>
      </c>
      <c r="S83">
        <f t="shared" si="61"/>
        <v>166045.3711083016</v>
      </c>
      <c r="T83">
        <f t="shared" si="61"/>
        <v>166045.3711083016</v>
      </c>
      <c r="U83">
        <f t="shared" si="61"/>
        <v>166045.3711083016</v>
      </c>
    </row>
    <row r="84" spans="2:21">
      <c r="B84" s="7" t="s">
        <v>59</v>
      </c>
      <c r="C84">
        <f>C83+0.0005*COS((1908795*C32+90)*C34)</f>
        <v>166048.180425125</v>
      </c>
      <c r="D84">
        <f>D83+0.0005*COS((1908795*D32+90)*D34)</f>
        <v>166044.97200555517</v>
      </c>
      <c r="E84">
        <f t="shared" ref="E84:U84" si="62">E83+0.0005*COS((1908795*E32+90)*E34)</f>
        <v>166045.42879393234</v>
      </c>
      <c r="F84">
        <f t="shared" si="62"/>
        <v>166045.36312667272</v>
      </c>
      <c r="G84">
        <f t="shared" si="62"/>
        <v>166045.37255495487</v>
      </c>
      <c r="H84">
        <f t="shared" si="62"/>
        <v>166045.37120102614</v>
      </c>
      <c r="I84">
        <f t="shared" si="62"/>
        <v>166045.37139544936</v>
      </c>
      <c r="J84">
        <f t="shared" si="62"/>
        <v>166045.37136753002</v>
      </c>
      <c r="K84">
        <f t="shared" si="62"/>
        <v>166045.37137153943</v>
      </c>
      <c r="L84">
        <f t="shared" si="62"/>
        <v>166045.37137096366</v>
      </c>
      <c r="M84">
        <f t="shared" si="62"/>
        <v>166045.37137104635</v>
      </c>
      <c r="N84">
        <f t="shared" si="62"/>
        <v>166045.37137103433</v>
      </c>
      <c r="O84">
        <f t="shared" si="62"/>
        <v>166045.37137103605</v>
      </c>
      <c r="P84">
        <f t="shared" si="62"/>
        <v>166045.37137103584</v>
      </c>
      <c r="Q84">
        <f t="shared" si="62"/>
        <v>166045.37137103584</v>
      </c>
      <c r="R84">
        <f t="shared" si="62"/>
        <v>166045.37137103584</v>
      </c>
      <c r="S84">
        <f t="shared" si="62"/>
        <v>166045.37137103584</v>
      </c>
      <c r="T84">
        <f t="shared" si="62"/>
        <v>166045.37137103584</v>
      </c>
      <c r="U84">
        <f t="shared" si="62"/>
        <v>166045.37137103584</v>
      </c>
    </row>
    <row r="85" spans="2:21">
      <c r="B85" s="7" t="s">
        <v>60</v>
      </c>
      <c r="C85">
        <f>C84+0.0005*COS((1745069*C32+24)*C34)</f>
        <v>166048.18026712886</v>
      </c>
      <c r="D85">
        <f>D84+0.0005*COS((1745069*D32+24)*D34)</f>
        <v>166044.97193500242</v>
      </c>
      <c r="E85">
        <f t="shared" ref="E85:U85" si="63">E84+0.0005*COS((1745069*E32+24)*E34)</f>
        <v>166045.42871074073</v>
      </c>
      <c r="F85">
        <f t="shared" si="63"/>
        <v>166045.36304529521</v>
      </c>
      <c r="G85">
        <f t="shared" si="63"/>
        <v>166045.37247331682</v>
      </c>
      <c r="H85">
        <f t="shared" si="63"/>
        <v>166045.37111942552</v>
      </c>
      <c r="I85">
        <f t="shared" si="63"/>
        <v>166045.37131384335</v>
      </c>
      <c r="J85">
        <f t="shared" si="63"/>
        <v>166045.37128592478</v>
      </c>
      <c r="K85">
        <f t="shared" si="63"/>
        <v>166045.37128993409</v>
      </c>
      <c r="L85">
        <f t="shared" si="63"/>
        <v>166045.37128935833</v>
      </c>
      <c r="M85">
        <f t="shared" si="63"/>
        <v>166045.37128944101</v>
      </c>
      <c r="N85">
        <f t="shared" si="63"/>
        <v>166045.37128942899</v>
      </c>
      <c r="O85">
        <f t="shared" si="63"/>
        <v>166045.37128943071</v>
      </c>
      <c r="P85">
        <f t="shared" si="63"/>
        <v>166045.37128943051</v>
      </c>
      <c r="Q85">
        <f t="shared" si="63"/>
        <v>166045.37128943051</v>
      </c>
      <c r="R85">
        <f t="shared" si="63"/>
        <v>166045.37128943051</v>
      </c>
      <c r="S85">
        <f t="shared" si="63"/>
        <v>166045.37128943051</v>
      </c>
      <c r="T85">
        <f t="shared" si="63"/>
        <v>166045.37128943051</v>
      </c>
      <c r="U85">
        <f t="shared" si="63"/>
        <v>166045.37128943051</v>
      </c>
    </row>
    <row r="86" spans="2:21">
      <c r="B86" s="7" t="s">
        <v>61</v>
      </c>
      <c r="C86">
        <f>C85+0.0005*COS((509131*C32+242)*C34)</f>
        <v>166048.1807582443</v>
      </c>
      <c r="D86">
        <f>D85+0.0005*COS((509131*D32+242)*D34)</f>
        <v>166044.9724205177</v>
      </c>
      <c r="E86">
        <f t="shared" ref="E86:U86" si="64">E85+0.0005*COS((509131*E32+242)*E34)</f>
        <v>166045.42919713422</v>
      </c>
      <c r="F86">
        <f t="shared" si="64"/>
        <v>166045.3635315641</v>
      </c>
      <c r="G86">
        <f t="shared" si="64"/>
        <v>166045.37295960364</v>
      </c>
      <c r="H86">
        <f t="shared" si="64"/>
        <v>166045.37160570975</v>
      </c>
      <c r="I86">
        <f t="shared" si="64"/>
        <v>166045.37180012796</v>
      </c>
      <c r="J86">
        <f t="shared" si="64"/>
        <v>166045.37177220933</v>
      </c>
      <c r="K86">
        <f t="shared" si="64"/>
        <v>166045.37177621867</v>
      </c>
      <c r="L86">
        <f t="shared" si="64"/>
        <v>166045.37177564291</v>
      </c>
      <c r="M86">
        <f t="shared" si="64"/>
        <v>166045.37177572559</v>
      </c>
      <c r="N86">
        <f t="shared" si="64"/>
        <v>166045.37177571357</v>
      </c>
      <c r="O86">
        <f t="shared" si="64"/>
        <v>166045.37177571529</v>
      </c>
      <c r="P86">
        <f t="shared" si="64"/>
        <v>166045.37177571509</v>
      </c>
      <c r="Q86">
        <f t="shared" si="64"/>
        <v>166045.37177571509</v>
      </c>
      <c r="R86">
        <f t="shared" si="64"/>
        <v>166045.37177571509</v>
      </c>
      <c r="S86">
        <f t="shared" si="64"/>
        <v>166045.37177571509</v>
      </c>
      <c r="T86">
        <f t="shared" si="64"/>
        <v>166045.37177571509</v>
      </c>
      <c r="U86">
        <f t="shared" si="64"/>
        <v>166045.37177571509</v>
      </c>
    </row>
    <row r="87" spans="2:21">
      <c r="B87" s="7" t="s">
        <v>62</v>
      </c>
      <c r="C87">
        <f>C86+0.0004*COS((39871*C32+223)*C34)</f>
        <v>166048.18083477687</v>
      </c>
      <c r="D87">
        <f>D86+0.0004*COS((39871*D32+223)*D34)</f>
        <v>166044.97249543568</v>
      </c>
      <c r="E87">
        <f t="shared" ref="E87:U87" si="65">E86+0.0004*COS((39871*E32+223)*E34)</f>
        <v>166045.42927228182</v>
      </c>
      <c r="F87">
        <f t="shared" si="65"/>
        <v>166045.3636066787</v>
      </c>
      <c r="G87">
        <f t="shared" si="65"/>
        <v>166045.37303472299</v>
      </c>
      <c r="H87">
        <f t="shared" si="65"/>
        <v>166045.37168082839</v>
      </c>
      <c r="I87">
        <f t="shared" si="65"/>
        <v>166045.37187524672</v>
      </c>
      <c r="J87">
        <f t="shared" si="65"/>
        <v>166045.37184732806</v>
      </c>
      <c r="K87">
        <f t="shared" si="65"/>
        <v>166045.3718513374</v>
      </c>
      <c r="L87">
        <f t="shared" si="65"/>
        <v>166045.37185076164</v>
      </c>
      <c r="M87">
        <f t="shared" si="65"/>
        <v>166045.37185084433</v>
      </c>
      <c r="N87">
        <f t="shared" si="65"/>
        <v>166045.37185083231</v>
      </c>
      <c r="O87">
        <f t="shared" si="65"/>
        <v>166045.37185083402</v>
      </c>
      <c r="P87">
        <f t="shared" si="65"/>
        <v>166045.37185083382</v>
      </c>
      <c r="Q87">
        <f t="shared" si="65"/>
        <v>166045.37185083382</v>
      </c>
      <c r="R87">
        <f t="shared" si="65"/>
        <v>166045.37185083382</v>
      </c>
      <c r="S87">
        <f t="shared" si="65"/>
        <v>166045.37185083382</v>
      </c>
      <c r="T87">
        <f t="shared" si="65"/>
        <v>166045.37185083382</v>
      </c>
      <c r="U87">
        <f t="shared" si="65"/>
        <v>166045.37185083382</v>
      </c>
    </row>
    <row r="88" spans="2:21">
      <c r="B88" s="7" t="s">
        <v>63</v>
      </c>
      <c r="C88">
        <f>C87+0.0004*COS((12006*C32+187)*C34)</f>
        <v>166048.18123389233</v>
      </c>
      <c r="D88">
        <f>D87+0.0004*COS((12006*D32+187)*D34)</f>
        <v>166044.97289458374</v>
      </c>
      <c r="E88">
        <f t="shared" ref="E88:U88" si="66">E87+0.0004*COS((12006*E32+187)*E34)</f>
        <v>166045.42967142529</v>
      </c>
      <c r="F88">
        <f t="shared" si="66"/>
        <v>166045.36400582283</v>
      </c>
      <c r="G88">
        <f t="shared" si="66"/>
        <v>166045.37343386703</v>
      </c>
      <c r="H88">
        <f t="shared" si="66"/>
        <v>166045.37207997244</v>
      </c>
      <c r="I88">
        <f t="shared" si="66"/>
        <v>166045.37227439077</v>
      </c>
      <c r="J88">
        <f t="shared" si="66"/>
        <v>166045.37224647211</v>
      </c>
      <c r="K88">
        <f t="shared" si="66"/>
        <v>166045.37225048145</v>
      </c>
      <c r="L88">
        <f t="shared" si="66"/>
        <v>166045.37224990569</v>
      </c>
      <c r="M88">
        <f t="shared" si="66"/>
        <v>166045.37224998837</v>
      </c>
      <c r="N88">
        <f t="shared" si="66"/>
        <v>166045.37224997635</v>
      </c>
      <c r="O88">
        <f t="shared" si="66"/>
        <v>166045.37224997807</v>
      </c>
      <c r="P88">
        <f t="shared" si="66"/>
        <v>166045.37224997787</v>
      </c>
      <c r="Q88">
        <f t="shared" si="66"/>
        <v>166045.37224997787</v>
      </c>
      <c r="R88">
        <f t="shared" si="66"/>
        <v>166045.37224997787</v>
      </c>
      <c r="S88">
        <f t="shared" si="66"/>
        <v>166045.37224997787</v>
      </c>
      <c r="T88">
        <f t="shared" si="66"/>
        <v>166045.37224997787</v>
      </c>
      <c r="U88">
        <f t="shared" si="66"/>
        <v>166045.37224997787</v>
      </c>
    </row>
    <row r="89" spans="2:21">
      <c r="B89" s="7" t="s">
        <v>64</v>
      </c>
      <c r="C89">
        <f>MOD(C88,360)</f>
        <v>88.181233892333694</v>
      </c>
      <c r="D89">
        <f>MOD(D88,360)</f>
        <v>84.972894583741436</v>
      </c>
      <c r="E89">
        <f t="shared" ref="E89:U89" si="67">MOD(E88,360)</f>
        <v>85.429671425285051</v>
      </c>
      <c r="F89">
        <f t="shared" si="67"/>
        <v>85.36400582283386</v>
      </c>
      <c r="G89">
        <f t="shared" si="67"/>
        <v>85.373433867032873</v>
      </c>
      <c r="H89">
        <f t="shared" si="67"/>
        <v>85.372079972439678</v>
      </c>
      <c r="I89">
        <f t="shared" si="67"/>
        <v>85.372274390771054</v>
      </c>
      <c r="J89">
        <f t="shared" si="67"/>
        <v>85.372246472106781</v>
      </c>
      <c r="K89">
        <f t="shared" si="67"/>
        <v>85.372250481450465</v>
      </c>
      <c r="L89">
        <f t="shared" si="67"/>
        <v>85.372249905689387</v>
      </c>
      <c r="M89">
        <f t="shared" si="67"/>
        <v>85.372249988373369</v>
      </c>
      <c r="N89">
        <f t="shared" si="67"/>
        <v>85.372249976353487</v>
      </c>
      <c r="O89">
        <f t="shared" si="67"/>
        <v>85.372249978070613</v>
      </c>
      <c r="P89">
        <f t="shared" si="67"/>
        <v>85.372249977866886</v>
      </c>
      <c r="Q89">
        <f t="shared" si="67"/>
        <v>85.372249977866886</v>
      </c>
      <c r="R89">
        <f t="shared" si="67"/>
        <v>85.372249977866886</v>
      </c>
      <c r="S89">
        <f t="shared" si="67"/>
        <v>85.372249977866886</v>
      </c>
      <c r="T89">
        <f t="shared" si="67"/>
        <v>85.372249977866886</v>
      </c>
      <c r="U89">
        <f t="shared" si="67"/>
        <v>85.372249977866886</v>
      </c>
    </row>
    <row r="90" spans="2:21">
      <c r="B90" s="7" t="s">
        <v>161</v>
      </c>
      <c r="C90">
        <f>MOD(IF(C89&lt;0,C89+360,C89),360)</f>
        <v>88.181233892333694</v>
      </c>
      <c r="D90">
        <f>MOD(IF(D89&lt;0,D89+360,D89),360)</f>
        <v>84.972894583741436</v>
      </c>
      <c r="E90">
        <f t="shared" ref="E90:U90" si="68">MOD(IF(E89&lt;0,E89+360,E89),360)</f>
        <v>85.429671425285051</v>
      </c>
      <c r="F90">
        <f t="shared" si="68"/>
        <v>85.36400582283386</v>
      </c>
      <c r="G90">
        <f t="shared" si="68"/>
        <v>85.373433867032873</v>
      </c>
      <c r="H90">
        <f t="shared" si="68"/>
        <v>85.372079972439678</v>
      </c>
      <c r="I90">
        <f t="shared" si="68"/>
        <v>85.372274390771054</v>
      </c>
      <c r="J90">
        <f t="shared" si="68"/>
        <v>85.372246472106781</v>
      </c>
      <c r="K90">
        <f t="shared" si="68"/>
        <v>85.372250481450465</v>
      </c>
      <c r="L90">
        <f t="shared" si="68"/>
        <v>85.372249905689387</v>
      </c>
      <c r="M90">
        <f t="shared" si="68"/>
        <v>85.372249988373369</v>
      </c>
      <c r="N90">
        <f t="shared" si="68"/>
        <v>85.372249976353487</v>
      </c>
      <c r="O90">
        <f t="shared" si="68"/>
        <v>85.372249978070613</v>
      </c>
      <c r="P90">
        <f t="shared" si="68"/>
        <v>85.372249977866886</v>
      </c>
      <c r="Q90">
        <f t="shared" si="68"/>
        <v>85.372249977866886</v>
      </c>
      <c r="R90">
        <f t="shared" si="68"/>
        <v>85.372249977866886</v>
      </c>
      <c r="S90">
        <f t="shared" si="68"/>
        <v>85.372249977866886</v>
      </c>
      <c r="T90">
        <f t="shared" si="68"/>
        <v>85.372249977866886</v>
      </c>
      <c r="U90">
        <f t="shared" si="68"/>
        <v>85.372249977866886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64129.62498842593</v>
      </c>
      <c r="D96">
        <f t="shared" ref="D96:U97" si="69">D30</f>
        <v>64129.409218926965</v>
      </c>
      <c r="E96">
        <f t="shared" si="69"/>
        <v>64129.439898211225</v>
      </c>
      <c r="F96">
        <f t="shared" si="69"/>
        <v>64129.43548704026</v>
      </c>
      <c r="G96">
        <f t="shared" si="69"/>
        <v>64129.436120365448</v>
      </c>
      <c r="H96">
        <f t="shared" si="69"/>
        <v>64129.43602941779</v>
      </c>
      <c r="I96">
        <f t="shared" si="69"/>
        <v>64129.436042477799</v>
      </c>
      <c r="J96">
        <f t="shared" si="69"/>
        <v>64129.436040602377</v>
      </c>
      <c r="K96">
        <f t="shared" si="69"/>
        <v>64129.436040871697</v>
      </c>
      <c r="L96">
        <f t="shared" si="69"/>
        <v>64129.436040833018</v>
      </c>
      <c r="M96">
        <f t="shared" si="69"/>
        <v>64129.436040838569</v>
      </c>
      <c r="N96">
        <f t="shared" si="69"/>
        <v>64129.436040837762</v>
      </c>
      <c r="O96">
        <f t="shared" si="69"/>
        <v>64129.436040837878</v>
      </c>
      <c r="P96">
        <f t="shared" si="69"/>
        <v>64129.436040837863</v>
      </c>
      <c r="Q96">
        <f t="shared" si="69"/>
        <v>64129.436040837863</v>
      </c>
      <c r="R96">
        <f t="shared" si="69"/>
        <v>64129.436040837863</v>
      </c>
      <c r="S96">
        <f t="shared" si="69"/>
        <v>64129.436040837863</v>
      </c>
      <c r="T96">
        <f t="shared" si="69"/>
        <v>64129.436040837863</v>
      </c>
      <c r="U96">
        <f t="shared" si="69"/>
        <v>64129.436040837863</v>
      </c>
    </row>
    <row r="97" spans="2:21">
      <c r="B97" s="30" t="s">
        <v>2</v>
      </c>
      <c r="C97">
        <f>C31</f>
        <v>1.1395474755745082E-3</v>
      </c>
      <c r="D97">
        <f t="shared" si="69"/>
        <v>1.1395406381112779E-3</v>
      </c>
      <c r="E97">
        <f t="shared" si="69"/>
        <v>1.1395416102990945E-3</v>
      </c>
      <c r="F97">
        <f t="shared" si="69"/>
        <v>1.1395414705146511E-3</v>
      </c>
      <c r="G97">
        <f t="shared" si="69"/>
        <v>1.1395414905839274E-3</v>
      </c>
      <c r="H97">
        <f t="shared" si="69"/>
        <v>1.139541487701911E-3</v>
      </c>
      <c r="I97">
        <f t="shared" si="69"/>
        <v>1.1395414881157661E-3</v>
      </c>
      <c r="J97">
        <f t="shared" si="69"/>
        <v>1.1395414880563362E-3</v>
      </c>
      <c r="K97">
        <f t="shared" si="69"/>
        <v>1.1395414880648706E-3</v>
      </c>
      <c r="L97">
        <f t="shared" si="69"/>
        <v>1.1395414880636448E-3</v>
      </c>
      <c r="M97">
        <f t="shared" si="69"/>
        <v>1.1395414880638209E-3</v>
      </c>
      <c r="N97">
        <f t="shared" si="69"/>
        <v>1.1395414880637953E-3</v>
      </c>
      <c r="O97">
        <f t="shared" si="69"/>
        <v>1.1395414880637988E-3</v>
      </c>
      <c r="P97">
        <f t="shared" si="69"/>
        <v>1.1395414880637986E-3</v>
      </c>
      <c r="Q97">
        <f t="shared" si="69"/>
        <v>1.1395414880637986E-3</v>
      </c>
      <c r="R97">
        <f t="shared" si="69"/>
        <v>1.1395414880637986E-3</v>
      </c>
      <c r="S97">
        <f t="shared" si="69"/>
        <v>1.1395414880637986E-3</v>
      </c>
      <c r="T97">
        <f t="shared" si="69"/>
        <v>1.1395414880637986E-3</v>
      </c>
      <c r="U97">
        <f t="shared" si="69"/>
        <v>1.1395414880637986E-3</v>
      </c>
    </row>
    <row r="98" spans="2:21">
      <c r="B98" s="30" t="s">
        <v>76</v>
      </c>
      <c r="C98">
        <f>(C96-51544.5+C97)/365.25</f>
        <v>34.456197475628763</v>
      </c>
      <c r="D98">
        <f t="shared" ref="D98:U98" si="70">(D96-51544.5+D97)/365.25</f>
        <v>34.455606730917459</v>
      </c>
      <c r="E98">
        <f t="shared" si="70"/>
        <v>34.455690726222684</v>
      </c>
      <c r="F98">
        <f t="shared" si="70"/>
        <v>34.455678649094402</v>
      </c>
      <c r="G98">
        <f t="shared" si="70"/>
        <v>34.455680383044324</v>
      </c>
      <c r="H98">
        <f t="shared" si="70"/>
        <v>34.455680134043199</v>
      </c>
      <c r="I98">
        <f t="shared" si="70"/>
        <v>34.45568016979955</v>
      </c>
      <c r="J98">
        <f t="shared" si="70"/>
        <v>34.455680164664926</v>
      </c>
      <c r="K98">
        <f t="shared" si="70"/>
        <v>34.455680165402285</v>
      </c>
      <c r="L98">
        <f t="shared" si="70"/>
        <v>34.455680165296386</v>
      </c>
      <c r="M98">
        <f t="shared" si="70"/>
        <v>34.455680165311584</v>
      </c>
      <c r="N98">
        <f t="shared" si="70"/>
        <v>34.455680165309374</v>
      </c>
      <c r="O98">
        <f t="shared" si="70"/>
        <v>34.455680165309694</v>
      </c>
      <c r="P98">
        <f t="shared" si="70"/>
        <v>34.455680165309651</v>
      </c>
      <c r="Q98">
        <f t="shared" si="70"/>
        <v>34.455680165309651</v>
      </c>
      <c r="R98">
        <f t="shared" si="70"/>
        <v>34.455680165309651</v>
      </c>
      <c r="S98">
        <f t="shared" si="70"/>
        <v>34.455680165309651</v>
      </c>
      <c r="T98">
        <f t="shared" si="70"/>
        <v>34.455680165309651</v>
      </c>
      <c r="U98">
        <f t="shared" si="70"/>
        <v>34.455680165309651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12684.956359384943</v>
      </c>
      <c r="D100">
        <f t="shared" ref="D100:U100" si="72">280.4603+360.00769*D98</f>
        <v>12684.743686746047</v>
      </c>
      <c r="E100">
        <f t="shared" si="72"/>
        <v>12684.773925701853</v>
      </c>
      <c r="F100">
        <f t="shared" si="72"/>
        <v>12684.769577842797</v>
      </c>
      <c r="G100">
        <f t="shared" si="72"/>
        <v>12684.770202078103</v>
      </c>
      <c r="H100">
        <f t="shared" si="72"/>
        <v>12684.770112435785</v>
      </c>
      <c r="I100">
        <f t="shared" si="72"/>
        <v>12684.770125308345</v>
      </c>
      <c r="J100">
        <f t="shared" si="72"/>
        <v>12684.770123459841</v>
      </c>
      <c r="K100">
        <f t="shared" si="72"/>
        <v>12684.770123725297</v>
      </c>
      <c r="L100">
        <f t="shared" si="72"/>
        <v>12684.770123687171</v>
      </c>
      <c r="M100">
        <f t="shared" si="72"/>
        <v>12684.770123692642</v>
      </c>
      <c r="N100">
        <f t="shared" si="72"/>
        <v>12684.770123691847</v>
      </c>
      <c r="O100">
        <f t="shared" si="72"/>
        <v>12684.770123691962</v>
      </c>
      <c r="P100">
        <f t="shared" si="72"/>
        <v>12684.770123691947</v>
      </c>
      <c r="Q100">
        <f t="shared" si="72"/>
        <v>12684.770123691947</v>
      </c>
      <c r="R100">
        <f t="shared" si="72"/>
        <v>12684.770123691947</v>
      </c>
      <c r="S100">
        <f t="shared" si="72"/>
        <v>12684.770123691947</v>
      </c>
      <c r="T100">
        <f t="shared" si="72"/>
        <v>12684.770123691947</v>
      </c>
      <c r="U100">
        <f t="shared" si="72"/>
        <v>12684.770123691947</v>
      </c>
    </row>
    <row r="101" spans="2:21">
      <c r="B101" s="2" t="s">
        <v>78</v>
      </c>
      <c r="C101">
        <f>C100+(1.9146-0.00005*C98)*SIN((359.991*C98+357.538)*C99)</f>
        <v>12685.564622619848</v>
      </c>
      <c r="D101">
        <f t="shared" ref="D101:U101" si="73">D100+(1.9146-0.00005*D98)*SIN((359.991*D98+357.538)*D99)</f>
        <v>12685.35867723137</v>
      </c>
      <c r="E101">
        <f t="shared" si="73"/>
        <v>12685.387960184538</v>
      </c>
      <c r="F101">
        <f t="shared" si="73"/>
        <v>12685.383749793298</v>
      </c>
      <c r="G101">
        <f t="shared" si="73"/>
        <v>12685.384354292151</v>
      </c>
      <c r="H101">
        <f t="shared" si="73"/>
        <v>12685.384267484058</v>
      </c>
      <c r="I101">
        <f t="shared" si="73"/>
        <v>12685.384279949627</v>
      </c>
      <c r="J101">
        <f t="shared" si="73"/>
        <v>12685.384278159567</v>
      </c>
      <c r="K101">
        <f t="shared" si="73"/>
        <v>12685.38427841663</v>
      </c>
      <c r="L101">
        <f t="shared" si="73"/>
        <v>12685.384278379708</v>
      </c>
      <c r="M101">
        <f t="shared" si="73"/>
        <v>12685.384278385007</v>
      </c>
      <c r="N101">
        <f t="shared" si="73"/>
        <v>12685.384278384237</v>
      </c>
      <c r="O101">
        <f t="shared" si="73"/>
        <v>12685.384278384348</v>
      </c>
      <c r="P101">
        <f t="shared" si="73"/>
        <v>12685.384278384334</v>
      </c>
      <c r="Q101">
        <f t="shared" si="73"/>
        <v>12685.384278384334</v>
      </c>
      <c r="R101">
        <f t="shared" si="73"/>
        <v>12685.384278384334</v>
      </c>
      <c r="S101">
        <f t="shared" si="73"/>
        <v>12685.384278384334</v>
      </c>
      <c r="T101">
        <f t="shared" si="73"/>
        <v>12685.384278384334</v>
      </c>
      <c r="U101">
        <f t="shared" si="73"/>
        <v>12685.384278384334</v>
      </c>
    </row>
    <row r="102" spans="2:21">
      <c r="B102" s="2" t="s">
        <v>81</v>
      </c>
      <c r="C102">
        <f>C101+0.02*SIN((719.981*C98+355.05)*C99)</f>
        <v>12685.552546635108</v>
      </c>
      <c r="D102">
        <f t="shared" ref="D102:U102" si="74">D101+0.02*SIN((719.981*D98+355.05)*D99)</f>
        <v>12685.34648323245</v>
      </c>
      <c r="E102">
        <f t="shared" si="74"/>
        <v>12685.37578292469</v>
      </c>
      <c r="F102">
        <f t="shared" si="74"/>
        <v>12685.371570125815</v>
      </c>
      <c r="G102">
        <f t="shared" si="74"/>
        <v>12685.372174970322</v>
      </c>
      <c r="H102">
        <f t="shared" si="74"/>
        <v>12685.372088112592</v>
      </c>
      <c r="I102">
        <f t="shared" si="74"/>
        <v>12685.372100585288</v>
      </c>
      <c r="J102">
        <f t="shared" si="74"/>
        <v>12685.372098794203</v>
      </c>
      <c r="K102">
        <f t="shared" si="74"/>
        <v>12685.372099051414</v>
      </c>
      <c r="L102">
        <f t="shared" si="74"/>
        <v>12685.372099014472</v>
      </c>
      <c r="M102">
        <f t="shared" si="74"/>
        <v>12685.372099019773</v>
      </c>
      <c r="N102">
        <f t="shared" si="74"/>
        <v>12685.372099019003</v>
      </c>
      <c r="O102">
        <f t="shared" si="74"/>
        <v>12685.372099019114</v>
      </c>
      <c r="P102">
        <f t="shared" si="74"/>
        <v>12685.3720990191</v>
      </c>
      <c r="Q102">
        <f t="shared" si="74"/>
        <v>12685.3720990191</v>
      </c>
      <c r="R102">
        <f t="shared" si="74"/>
        <v>12685.3720990191</v>
      </c>
      <c r="S102">
        <f t="shared" si="74"/>
        <v>12685.3720990191</v>
      </c>
      <c r="T102">
        <f t="shared" si="74"/>
        <v>12685.3720990191</v>
      </c>
      <c r="U102">
        <f t="shared" si="74"/>
        <v>12685.3720990191</v>
      </c>
    </row>
    <row r="103" spans="2:21">
      <c r="B103" s="2" t="s">
        <v>82</v>
      </c>
      <c r="C103">
        <f>C102+0.0048*SIN((19.341*C98+234.95)*C99)</f>
        <v>12685.552432098035</v>
      </c>
      <c r="D103">
        <f t="shared" ref="D103:U103" si="75">D102+0.0048*SIN((19.341*D98+234.95)*D99)</f>
        <v>12685.346369652294</v>
      </c>
      <c r="E103">
        <f t="shared" si="75"/>
        <v>12685.375669208475</v>
      </c>
      <c r="F103">
        <f t="shared" si="75"/>
        <v>12685.371456429164</v>
      </c>
      <c r="G103">
        <f t="shared" si="75"/>
        <v>12685.372061270862</v>
      </c>
      <c r="H103">
        <f t="shared" si="75"/>
        <v>12685.371974413534</v>
      </c>
      <c r="I103">
        <f t="shared" si="75"/>
        <v>12685.371986886172</v>
      </c>
      <c r="J103">
        <f t="shared" si="75"/>
        <v>12685.371985095097</v>
      </c>
      <c r="K103">
        <f t="shared" si="75"/>
        <v>12685.371985352305</v>
      </c>
      <c r="L103">
        <f t="shared" si="75"/>
        <v>12685.371985315363</v>
      </c>
      <c r="M103">
        <f t="shared" si="75"/>
        <v>12685.371985320664</v>
      </c>
      <c r="N103">
        <f t="shared" si="75"/>
        <v>12685.371985319895</v>
      </c>
      <c r="O103">
        <f t="shared" si="75"/>
        <v>12685.371985320005</v>
      </c>
      <c r="P103">
        <f t="shared" si="75"/>
        <v>12685.371985319991</v>
      </c>
      <c r="Q103">
        <f t="shared" si="75"/>
        <v>12685.371985319991</v>
      </c>
      <c r="R103">
        <f t="shared" si="75"/>
        <v>12685.371985319991</v>
      </c>
      <c r="S103">
        <f t="shared" si="75"/>
        <v>12685.371985319991</v>
      </c>
      <c r="T103">
        <f t="shared" si="75"/>
        <v>12685.371985319991</v>
      </c>
      <c r="U103">
        <f t="shared" si="75"/>
        <v>12685.371985319991</v>
      </c>
    </row>
    <row r="104" spans="2:21">
      <c r="B104" s="2" t="s">
        <v>83</v>
      </c>
      <c r="C104">
        <f>C103+0.002*SIN((329.64*C98+247.1)*C99)</f>
        <v>12685.554425202814</v>
      </c>
      <c r="D104">
        <f t="shared" ref="D104:U104" si="76">D103+0.002*SIN((329.64*D98+247.1)*D99)</f>
        <v>12685.348362181605</v>
      </c>
      <c r="E104">
        <f t="shared" si="76"/>
        <v>12685.377661821014</v>
      </c>
      <c r="F104">
        <f t="shared" si="76"/>
        <v>12685.373449029765</v>
      </c>
      <c r="G104">
        <f t="shared" si="76"/>
        <v>12685.374053873176</v>
      </c>
      <c r="H104">
        <f t="shared" si="76"/>
        <v>12685.373967015603</v>
      </c>
      <c r="I104">
        <f t="shared" si="76"/>
        <v>12685.373979488277</v>
      </c>
      <c r="J104">
        <f t="shared" si="76"/>
        <v>12685.373977697196</v>
      </c>
      <c r="K104">
        <f t="shared" si="76"/>
        <v>12685.373977954405</v>
      </c>
      <c r="L104">
        <f t="shared" si="76"/>
        <v>12685.373977917463</v>
      </c>
      <c r="M104">
        <f t="shared" si="76"/>
        <v>12685.373977922764</v>
      </c>
      <c r="N104">
        <f t="shared" si="76"/>
        <v>12685.373977921994</v>
      </c>
      <c r="O104">
        <f t="shared" si="76"/>
        <v>12685.373977922105</v>
      </c>
      <c r="P104">
        <f t="shared" si="76"/>
        <v>12685.37397792209</v>
      </c>
      <c r="Q104">
        <f t="shared" si="76"/>
        <v>12685.37397792209</v>
      </c>
      <c r="R104">
        <f t="shared" si="76"/>
        <v>12685.37397792209</v>
      </c>
      <c r="S104">
        <f t="shared" si="76"/>
        <v>12685.37397792209</v>
      </c>
      <c r="T104">
        <f t="shared" si="76"/>
        <v>12685.37397792209</v>
      </c>
      <c r="U104">
        <f t="shared" si="76"/>
        <v>12685.37397792209</v>
      </c>
    </row>
    <row r="105" spans="2:21">
      <c r="B105" s="2" t="s">
        <v>84</v>
      </c>
      <c r="C105">
        <f>C104+0.0018*SIN((4452.67*C98+297.8)*C99)</f>
        <v>12685.554421332808</v>
      </c>
      <c r="D105">
        <f t="shared" ref="D105:U105" si="77">D104+0.0018*SIN((4452.67*D98+297.8)*D99)</f>
        <v>12685.348275708715</v>
      </c>
      <c r="E105">
        <f t="shared" si="77"/>
        <v>12685.377587085979</v>
      </c>
      <c r="F105">
        <f t="shared" si="77"/>
        <v>12685.373372606813</v>
      </c>
      <c r="G105">
        <f t="shared" si="77"/>
        <v>12685.373977692559</v>
      </c>
      <c r="H105">
        <f t="shared" si="77"/>
        <v>12685.373890800187</v>
      </c>
      <c r="I105">
        <f t="shared" si="77"/>
        <v>12685.373903277858</v>
      </c>
      <c r="J105">
        <f t="shared" si="77"/>
        <v>12685.373901486058</v>
      </c>
      <c r="K105">
        <f t="shared" si="77"/>
        <v>12685.373901743371</v>
      </c>
      <c r="L105">
        <f t="shared" si="77"/>
        <v>12685.373901706414</v>
      </c>
      <c r="M105">
        <f t="shared" si="77"/>
        <v>12685.373901711717</v>
      </c>
      <c r="N105">
        <f t="shared" si="77"/>
        <v>12685.373901710947</v>
      </c>
      <c r="O105">
        <f t="shared" si="77"/>
        <v>12685.373901711058</v>
      </c>
      <c r="P105">
        <f t="shared" si="77"/>
        <v>12685.373901711044</v>
      </c>
      <c r="Q105">
        <f t="shared" si="77"/>
        <v>12685.373901711044</v>
      </c>
      <c r="R105">
        <f t="shared" si="77"/>
        <v>12685.373901711044</v>
      </c>
      <c r="S105">
        <f t="shared" si="77"/>
        <v>12685.373901711044</v>
      </c>
      <c r="T105">
        <f t="shared" si="77"/>
        <v>12685.373901711044</v>
      </c>
      <c r="U105">
        <f t="shared" si="77"/>
        <v>12685.373901711044</v>
      </c>
    </row>
    <row r="106" spans="2:21">
      <c r="B106" s="2" t="s">
        <v>85</v>
      </c>
      <c r="C106">
        <f>C105+0.0018*SIN((0.2*C98+251.3)*C99)</f>
        <v>12685.552659427811</v>
      </c>
      <c r="D106">
        <f t="shared" ref="D106:U106" si="78">D105+0.0018*SIN((0.2*D98+251.3)*D99)</f>
        <v>12685.346513804476</v>
      </c>
      <c r="E106">
        <f t="shared" si="78"/>
        <v>12685.375825181633</v>
      </c>
      <c r="F106">
        <f t="shared" si="78"/>
        <v>12685.371610702483</v>
      </c>
      <c r="G106">
        <f t="shared" si="78"/>
        <v>12685.372215788226</v>
      </c>
      <c r="H106">
        <f t="shared" si="78"/>
        <v>12685.372128895855</v>
      </c>
      <c r="I106">
        <f t="shared" si="78"/>
        <v>12685.372141373526</v>
      </c>
      <c r="J106">
        <f t="shared" si="78"/>
        <v>12685.372139581727</v>
      </c>
      <c r="K106">
        <f t="shared" si="78"/>
        <v>12685.372139839039</v>
      </c>
      <c r="L106">
        <f t="shared" si="78"/>
        <v>12685.372139802083</v>
      </c>
      <c r="M106">
        <f t="shared" si="78"/>
        <v>12685.372139807385</v>
      </c>
      <c r="N106">
        <f t="shared" si="78"/>
        <v>12685.372139806615</v>
      </c>
      <c r="O106">
        <f t="shared" si="78"/>
        <v>12685.372139806726</v>
      </c>
      <c r="P106">
        <f t="shared" si="78"/>
        <v>12685.372139806712</v>
      </c>
      <c r="Q106">
        <f t="shared" si="78"/>
        <v>12685.372139806712</v>
      </c>
      <c r="R106">
        <f t="shared" si="78"/>
        <v>12685.372139806712</v>
      </c>
      <c r="S106">
        <f t="shared" si="78"/>
        <v>12685.372139806712</v>
      </c>
      <c r="T106">
        <f t="shared" si="78"/>
        <v>12685.372139806712</v>
      </c>
      <c r="U106">
        <f t="shared" si="78"/>
        <v>12685.372139806712</v>
      </c>
    </row>
    <row r="107" spans="2:21">
      <c r="B107" s="2" t="s">
        <v>86</v>
      </c>
      <c r="C107">
        <f>C106+0.0015*SIN((450.37*C98+343.2)*C99)</f>
        <v>12685.553202783691</v>
      </c>
      <c r="D107">
        <f t="shared" ref="D107:U107" si="79">D106+0.0015*SIN((450.37*D98+343.2)*D99)</f>
        <v>12685.347050662291</v>
      </c>
      <c r="E107">
        <f t="shared" si="79"/>
        <v>12685.376362964087</v>
      </c>
      <c r="F107">
        <f t="shared" si="79"/>
        <v>12685.372148352004</v>
      </c>
      <c r="G107">
        <f t="shared" si="79"/>
        <v>12685.372753456833</v>
      </c>
      <c r="H107">
        <f t="shared" si="79"/>
        <v>12685.372666561721</v>
      </c>
      <c r="I107">
        <f t="shared" si="79"/>
        <v>12685.372679039785</v>
      </c>
      <c r="J107">
        <f t="shared" si="79"/>
        <v>12685.372677247929</v>
      </c>
      <c r="K107">
        <f t="shared" si="79"/>
        <v>12685.372677505251</v>
      </c>
      <c r="L107">
        <f t="shared" si="79"/>
        <v>12685.372677468293</v>
      </c>
      <c r="M107">
        <f t="shared" si="79"/>
        <v>12685.372677473595</v>
      </c>
      <c r="N107">
        <f t="shared" si="79"/>
        <v>12685.372677472826</v>
      </c>
      <c r="O107">
        <f t="shared" si="79"/>
        <v>12685.372677472937</v>
      </c>
      <c r="P107">
        <f t="shared" si="79"/>
        <v>12685.372677472922</v>
      </c>
      <c r="Q107">
        <f t="shared" si="79"/>
        <v>12685.372677472922</v>
      </c>
      <c r="R107">
        <f t="shared" si="79"/>
        <v>12685.372677472922</v>
      </c>
      <c r="S107">
        <f t="shared" si="79"/>
        <v>12685.372677472922</v>
      </c>
      <c r="T107">
        <f t="shared" si="79"/>
        <v>12685.372677472922</v>
      </c>
      <c r="U107">
        <f t="shared" si="79"/>
        <v>12685.372677472922</v>
      </c>
    </row>
    <row r="108" spans="2:21">
      <c r="B108" s="2" t="s">
        <v>87</v>
      </c>
      <c r="C108">
        <f>C107+0.0013*SIN((225.18*C98+81.4)*C99)</f>
        <v>12685.551923516847</v>
      </c>
      <c r="D108">
        <f t="shared" ref="D108:U108" si="80">D107+0.0013*SIN((225.18*D98+81.4)*D99)</f>
        <v>12685.345770862003</v>
      </c>
      <c r="E108">
        <f t="shared" si="80"/>
        <v>12685.375083239227</v>
      </c>
      <c r="F108">
        <f t="shared" si="80"/>
        <v>12685.37086861629</v>
      </c>
      <c r="G108">
        <f t="shared" si="80"/>
        <v>12685.371473722676</v>
      </c>
      <c r="H108">
        <f t="shared" si="80"/>
        <v>12685.371386827341</v>
      </c>
      <c r="I108">
        <f t="shared" si="80"/>
        <v>12685.371399305437</v>
      </c>
      <c r="J108">
        <f t="shared" si="80"/>
        <v>12685.371397513576</v>
      </c>
      <c r="K108">
        <f t="shared" si="80"/>
        <v>12685.371397770899</v>
      </c>
      <c r="L108">
        <f t="shared" si="80"/>
        <v>12685.371397733941</v>
      </c>
      <c r="M108">
        <f t="shared" si="80"/>
        <v>12685.371397739244</v>
      </c>
      <c r="N108">
        <f t="shared" si="80"/>
        <v>12685.371397738474</v>
      </c>
      <c r="O108">
        <f t="shared" si="80"/>
        <v>12685.371397738585</v>
      </c>
      <c r="P108">
        <f t="shared" si="80"/>
        <v>12685.371397738571</v>
      </c>
      <c r="Q108">
        <f t="shared" si="80"/>
        <v>12685.371397738571</v>
      </c>
      <c r="R108">
        <f t="shared" si="80"/>
        <v>12685.371397738571</v>
      </c>
      <c r="S108">
        <f t="shared" si="80"/>
        <v>12685.371397738571</v>
      </c>
      <c r="T108">
        <f t="shared" si="80"/>
        <v>12685.371397738571</v>
      </c>
      <c r="U108">
        <f t="shared" si="80"/>
        <v>12685.371397738571</v>
      </c>
    </row>
    <row r="109" spans="2:21">
      <c r="B109" s="2" t="s">
        <v>88</v>
      </c>
      <c r="C109">
        <f>C108+0.0008*SIN((659.29*C98+132.5)*C99)</f>
        <v>12685.55207443076</v>
      </c>
      <c r="D109">
        <f t="shared" ref="D109:U109" si="81">D108+0.0008*SIN((659.29*D98+132.5)*D99)</f>
        <v>12685.345927112809</v>
      </c>
      <c r="E109">
        <f t="shared" si="81"/>
        <v>12685.375238731638</v>
      </c>
      <c r="F109">
        <f t="shared" si="81"/>
        <v>12685.371024217755</v>
      </c>
      <c r="G109">
        <f t="shared" si="81"/>
        <v>12685.371629308485</v>
      </c>
      <c r="H109">
        <f t="shared" si="81"/>
        <v>12685.371542415398</v>
      </c>
      <c r="I109">
        <f t="shared" si="81"/>
        <v>12685.37155489317</v>
      </c>
      <c r="J109">
        <f t="shared" si="81"/>
        <v>12685.371553101357</v>
      </c>
      <c r="K109">
        <f t="shared" si="81"/>
        <v>12685.371553358673</v>
      </c>
      <c r="L109">
        <f t="shared" si="81"/>
        <v>12685.371553321715</v>
      </c>
      <c r="M109">
        <f t="shared" si="81"/>
        <v>12685.371553327017</v>
      </c>
      <c r="N109">
        <f t="shared" si="81"/>
        <v>12685.371553326248</v>
      </c>
      <c r="O109">
        <f t="shared" si="81"/>
        <v>12685.371553326358</v>
      </c>
      <c r="P109">
        <f t="shared" si="81"/>
        <v>12685.371553326344</v>
      </c>
      <c r="Q109">
        <f t="shared" si="81"/>
        <v>12685.371553326344</v>
      </c>
      <c r="R109">
        <f t="shared" si="81"/>
        <v>12685.371553326344</v>
      </c>
      <c r="S109">
        <f t="shared" si="81"/>
        <v>12685.371553326344</v>
      </c>
      <c r="T109">
        <f t="shared" si="81"/>
        <v>12685.371553326344</v>
      </c>
      <c r="U109">
        <f t="shared" si="81"/>
        <v>12685.371553326344</v>
      </c>
    </row>
    <row r="110" spans="2:21">
      <c r="B110" s="2" t="s">
        <v>89</v>
      </c>
      <c r="C110">
        <f>C109+0.0007*SIN((90.38*C98+153.3)*C99)</f>
        <v>12685.55239712505</v>
      </c>
      <c r="D110">
        <f t="shared" ref="D110:U110" si="82">D109+0.0007*SIN((90.38*D98+153.3)*D99)</f>
        <v>12685.346249228105</v>
      </c>
      <c r="E110">
        <f t="shared" si="82"/>
        <v>12685.375560929275</v>
      </c>
      <c r="F110">
        <f t="shared" si="82"/>
        <v>12685.371346403554</v>
      </c>
      <c r="G110">
        <f t="shared" si="82"/>
        <v>12685.371951495983</v>
      </c>
      <c r="H110">
        <f t="shared" si="82"/>
        <v>12685.371864602652</v>
      </c>
      <c r="I110">
        <f t="shared" si="82"/>
        <v>12685.371877080459</v>
      </c>
      <c r="J110">
        <f t="shared" si="82"/>
        <v>12685.371875288642</v>
      </c>
      <c r="K110">
        <f t="shared" si="82"/>
        <v>12685.371875545958</v>
      </c>
      <c r="L110">
        <f t="shared" si="82"/>
        <v>12685.371875508999</v>
      </c>
      <c r="M110">
        <f t="shared" si="82"/>
        <v>12685.371875514302</v>
      </c>
      <c r="N110">
        <f t="shared" si="82"/>
        <v>12685.371875513532</v>
      </c>
      <c r="O110">
        <f t="shared" si="82"/>
        <v>12685.371875513643</v>
      </c>
      <c r="P110">
        <f t="shared" si="82"/>
        <v>12685.371875513629</v>
      </c>
      <c r="Q110">
        <f t="shared" si="82"/>
        <v>12685.371875513629</v>
      </c>
      <c r="R110">
        <f t="shared" si="82"/>
        <v>12685.371875513629</v>
      </c>
      <c r="S110">
        <f t="shared" si="82"/>
        <v>12685.371875513629</v>
      </c>
      <c r="T110">
        <f t="shared" si="82"/>
        <v>12685.371875513629</v>
      </c>
      <c r="U110">
        <f t="shared" si="82"/>
        <v>12685.371875513629</v>
      </c>
    </row>
    <row r="111" spans="2:21">
      <c r="B111" s="2" t="s">
        <v>90</v>
      </c>
      <c r="C111">
        <f>C110+0.0007*SIN((30.35*C98+206.8)*C99)</f>
        <v>12685.552487941093</v>
      </c>
      <c r="D111">
        <f t="shared" ref="D111:U111" si="83">D110+0.0007*SIN((30.35*D98+206.8)*D99)</f>
        <v>12685.346340261338</v>
      </c>
      <c r="E111">
        <f t="shared" si="83"/>
        <v>12685.375651931627</v>
      </c>
      <c r="F111">
        <f t="shared" si="83"/>
        <v>12685.371437410346</v>
      </c>
      <c r="G111">
        <f t="shared" si="83"/>
        <v>12685.372042502137</v>
      </c>
      <c r="H111">
        <f t="shared" si="83"/>
        <v>12685.371955608898</v>
      </c>
      <c r="I111">
        <f t="shared" si="83"/>
        <v>12685.371968086693</v>
      </c>
      <c r="J111">
        <f t="shared" si="83"/>
        <v>12685.371966294877</v>
      </c>
      <c r="K111">
        <f t="shared" si="83"/>
        <v>12685.371966552191</v>
      </c>
      <c r="L111">
        <f t="shared" si="83"/>
        <v>12685.371966515235</v>
      </c>
      <c r="M111">
        <f t="shared" si="83"/>
        <v>12685.371966520537</v>
      </c>
      <c r="N111">
        <f t="shared" si="83"/>
        <v>12685.371966519768</v>
      </c>
      <c r="O111">
        <f t="shared" si="83"/>
        <v>12685.371966519879</v>
      </c>
      <c r="P111">
        <f t="shared" si="83"/>
        <v>12685.371966519864</v>
      </c>
      <c r="Q111">
        <f t="shared" si="83"/>
        <v>12685.371966519864</v>
      </c>
      <c r="R111">
        <f t="shared" si="83"/>
        <v>12685.371966519864</v>
      </c>
      <c r="S111">
        <f t="shared" si="83"/>
        <v>12685.371966519864</v>
      </c>
      <c r="T111">
        <f t="shared" si="83"/>
        <v>12685.371966519864</v>
      </c>
      <c r="U111">
        <f t="shared" si="83"/>
        <v>12685.371966519864</v>
      </c>
    </row>
    <row r="112" spans="2:21">
      <c r="B112" s="2" t="s">
        <v>91</v>
      </c>
      <c r="C112">
        <f>C111+0.0006*SIN((337.18*C98+29.8)*C99)</f>
        <v>12685.55296241468</v>
      </c>
      <c r="D112">
        <f t="shared" ref="D112:U112" si="84">D111+0.0006*SIN((337.18*D98+29.8)*D99)</f>
        <v>12685.346816008801</v>
      </c>
      <c r="E112">
        <f t="shared" si="84"/>
        <v>12685.376127498314</v>
      </c>
      <c r="F112">
        <f t="shared" si="84"/>
        <v>12685.371913003031</v>
      </c>
      <c r="G112">
        <f t="shared" si="84"/>
        <v>12685.37251809109</v>
      </c>
      <c r="H112">
        <f t="shared" si="84"/>
        <v>12685.372431198388</v>
      </c>
      <c r="I112">
        <f t="shared" si="84"/>
        <v>12685.372443676106</v>
      </c>
      <c r="J112">
        <f t="shared" si="84"/>
        <v>12685.372441884301</v>
      </c>
      <c r="K112">
        <f t="shared" si="84"/>
        <v>12685.372442141614</v>
      </c>
      <c r="L112">
        <f t="shared" si="84"/>
        <v>12685.372442104657</v>
      </c>
      <c r="M112">
        <f t="shared" si="84"/>
        <v>12685.37244210996</v>
      </c>
      <c r="N112">
        <f t="shared" si="84"/>
        <v>12685.37244210919</v>
      </c>
      <c r="O112">
        <f t="shared" si="84"/>
        <v>12685.372442109301</v>
      </c>
      <c r="P112">
        <f t="shared" si="84"/>
        <v>12685.372442109287</v>
      </c>
      <c r="Q112">
        <f t="shared" si="84"/>
        <v>12685.372442109287</v>
      </c>
      <c r="R112">
        <f t="shared" si="84"/>
        <v>12685.372442109287</v>
      </c>
      <c r="S112">
        <f t="shared" si="84"/>
        <v>12685.372442109287</v>
      </c>
      <c r="T112">
        <f t="shared" si="84"/>
        <v>12685.372442109287</v>
      </c>
      <c r="U112">
        <f t="shared" si="84"/>
        <v>12685.372442109287</v>
      </c>
    </row>
    <row r="113" spans="2:21">
      <c r="B113" s="2" t="s">
        <v>92</v>
      </c>
      <c r="C113">
        <f>C112+0.0005*SIN((1.5*C98+207.4)*C99)</f>
        <v>12685.552471461257</v>
      </c>
      <c r="D113">
        <f t="shared" ref="D113:U113" si="85">D112+0.0005*SIN((1.5*D98+207.4)*D99)</f>
        <v>12685.346325056842</v>
      </c>
      <c r="E113">
        <f t="shared" si="85"/>
        <v>12685.375636546145</v>
      </c>
      <c r="F113">
        <f t="shared" si="85"/>
        <v>12685.371422050894</v>
      </c>
      <c r="G113">
        <f t="shared" si="85"/>
        <v>12685.372027138947</v>
      </c>
      <c r="H113">
        <f t="shared" si="85"/>
        <v>12685.371940246247</v>
      </c>
      <c r="I113">
        <f t="shared" si="85"/>
        <v>12685.371952723965</v>
      </c>
      <c r="J113">
        <f t="shared" si="85"/>
        <v>12685.37195093216</v>
      </c>
      <c r="K113">
        <f t="shared" si="85"/>
        <v>12685.371951189472</v>
      </c>
      <c r="L113">
        <f t="shared" si="85"/>
        <v>12685.371951152516</v>
      </c>
      <c r="M113">
        <f t="shared" si="85"/>
        <v>12685.371951157818</v>
      </c>
      <c r="N113">
        <f t="shared" si="85"/>
        <v>12685.371951157049</v>
      </c>
      <c r="O113">
        <f t="shared" si="85"/>
        <v>12685.37195115716</v>
      </c>
      <c r="P113">
        <f t="shared" si="85"/>
        <v>12685.371951157145</v>
      </c>
      <c r="Q113">
        <f t="shared" si="85"/>
        <v>12685.371951157145</v>
      </c>
      <c r="R113">
        <f t="shared" si="85"/>
        <v>12685.371951157145</v>
      </c>
      <c r="S113">
        <f t="shared" si="85"/>
        <v>12685.371951157145</v>
      </c>
      <c r="T113">
        <f t="shared" si="85"/>
        <v>12685.371951157145</v>
      </c>
      <c r="U113">
        <f t="shared" si="85"/>
        <v>12685.371951157145</v>
      </c>
    </row>
    <row r="114" spans="2:21">
      <c r="B114" s="2" t="s">
        <v>93</v>
      </c>
      <c r="C114">
        <f>C113+0.0005*SIN((22.81*C98+291.2)*C99)</f>
        <v>12685.552446564525</v>
      </c>
      <c r="D114">
        <f t="shared" ref="D114:U114" si="86">D113+0.0005*SIN((22.81*D98+291.2)*D99)</f>
        <v>12685.346300042665</v>
      </c>
      <c r="E114">
        <f t="shared" si="86"/>
        <v>12685.375611548669</v>
      </c>
      <c r="F114">
        <f t="shared" si="86"/>
        <v>12685.371397051016</v>
      </c>
      <c r="G114">
        <f t="shared" si="86"/>
        <v>12685.372002139413</v>
      </c>
      <c r="H114">
        <f t="shared" si="86"/>
        <v>12685.371915246664</v>
      </c>
      <c r="I114">
        <f t="shared" si="86"/>
        <v>12685.371927724389</v>
      </c>
      <c r="J114">
        <f t="shared" si="86"/>
        <v>12685.371925932583</v>
      </c>
      <c r="K114">
        <f t="shared" si="86"/>
        <v>12685.371926189895</v>
      </c>
      <c r="L114">
        <f t="shared" si="86"/>
        <v>12685.371926152939</v>
      </c>
      <c r="M114">
        <f t="shared" si="86"/>
        <v>12685.371926158241</v>
      </c>
      <c r="N114">
        <f t="shared" si="86"/>
        <v>12685.371926157472</v>
      </c>
      <c r="O114">
        <f t="shared" si="86"/>
        <v>12685.371926157582</v>
      </c>
      <c r="P114">
        <f t="shared" si="86"/>
        <v>12685.371926157568</v>
      </c>
      <c r="Q114">
        <f t="shared" si="86"/>
        <v>12685.371926157568</v>
      </c>
      <c r="R114">
        <f t="shared" si="86"/>
        <v>12685.371926157568</v>
      </c>
      <c r="S114">
        <f t="shared" si="86"/>
        <v>12685.371926157568</v>
      </c>
      <c r="T114">
        <f t="shared" si="86"/>
        <v>12685.371926157568</v>
      </c>
      <c r="U114">
        <f t="shared" si="86"/>
        <v>12685.371926157568</v>
      </c>
    </row>
    <row r="115" spans="2:21">
      <c r="B115" s="2" t="s">
        <v>94</v>
      </c>
      <c r="C115">
        <f>C114+0.0004*SIN((315.56*C98+234.9)*C99)</f>
        <v>12685.552130920922</v>
      </c>
      <c r="D115">
        <f t="shared" ref="D115:U115" si="87">D114+0.0004*SIN((315.56*D98+234.9)*D99)</f>
        <v>12685.34598360133</v>
      </c>
      <c r="E115">
        <f t="shared" si="87"/>
        <v>12685.375295220556</v>
      </c>
      <c r="F115">
        <f t="shared" si="87"/>
        <v>12685.37108070662</v>
      </c>
      <c r="G115">
        <f t="shared" si="87"/>
        <v>12685.371685797354</v>
      </c>
      <c r="H115">
        <f t="shared" si="87"/>
        <v>12685.371598904268</v>
      </c>
      <c r="I115">
        <f t="shared" si="87"/>
        <v>12685.371611382043</v>
      </c>
      <c r="J115">
        <f t="shared" si="87"/>
        <v>12685.371609590229</v>
      </c>
      <c r="K115">
        <f t="shared" si="87"/>
        <v>12685.371609847543</v>
      </c>
      <c r="L115">
        <f t="shared" si="87"/>
        <v>12685.371609810585</v>
      </c>
      <c r="M115">
        <f t="shared" si="87"/>
        <v>12685.371609815887</v>
      </c>
      <c r="N115">
        <f t="shared" si="87"/>
        <v>12685.371609815118</v>
      </c>
      <c r="O115">
        <f t="shared" si="87"/>
        <v>12685.371609815229</v>
      </c>
      <c r="P115">
        <f t="shared" si="87"/>
        <v>12685.371609815214</v>
      </c>
      <c r="Q115">
        <f t="shared" si="87"/>
        <v>12685.371609815214</v>
      </c>
      <c r="R115">
        <f t="shared" si="87"/>
        <v>12685.371609815214</v>
      </c>
      <c r="S115">
        <f t="shared" si="87"/>
        <v>12685.371609815214</v>
      </c>
      <c r="T115">
        <f t="shared" si="87"/>
        <v>12685.371609815214</v>
      </c>
      <c r="U115">
        <f t="shared" si="87"/>
        <v>12685.371609815214</v>
      </c>
    </row>
    <row r="116" spans="2:21">
      <c r="B116" s="2" t="s">
        <v>95</v>
      </c>
      <c r="C116">
        <f>C115+0.0004*SIN((299.3*C98+157.3)*C99)</f>
        <v>12685.552331162135</v>
      </c>
      <c r="D116">
        <f t="shared" ref="D116:U116" si="88">D115+0.0004*SIN((299.3*D98+157.3)*D99)</f>
        <v>12685.34618277303</v>
      </c>
      <c r="E116">
        <f t="shared" si="88"/>
        <v>12685.375494544442</v>
      </c>
      <c r="F116">
        <f t="shared" si="88"/>
        <v>12685.371280008625</v>
      </c>
      <c r="G116">
        <f t="shared" si="88"/>
        <v>12685.371885102501</v>
      </c>
      <c r="H116">
        <f t="shared" si="88"/>
        <v>12685.371798208964</v>
      </c>
      <c r="I116">
        <f t="shared" si="88"/>
        <v>12685.371810686804</v>
      </c>
      <c r="J116">
        <f t="shared" si="88"/>
        <v>12685.371808894981</v>
      </c>
      <c r="K116">
        <f t="shared" si="88"/>
        <v>12685.371809152297</v>
      </c>
      <c r="L116">
        <f t="shared" si="88"/>
        <v>12685.371809115337</v>
      </c>
      <c r="M116">
        <f t="shared" si="88"/>
        <v>12685.371809120639</v>
      </c>
      <c r="N116">
        <f t="shared" si="88"/>
        <v>12685.37180911987</v>
      </c>
      <c r="O116">
        <f t="shared" si="88"/>
        <v>12685.371809119981</v>
      </c>
      <c r="P116">
        <f t="shared" si="88"/>
        <v>12685.371809119966</v>
      </c>
      <c r="Q116">
        <f t="shared" si="88"/>
        <v>12685.371809119966</v>
      </c>
      <c r="R116">
        <f t="shared" si="88"/>
        <v>12685.371809119966</v>
      </c>
      <c r="S116">
        <f t="shared" si="88"/>
        <v>12685.371809119966</v>
      </c>
      <c r="T116">
        <f t="shared" si="88"/>
        <v>12685.371809119966</v>
      </c>
      <c r="U116">
        <f t="shared" si="88"/>
        <v>12685.371809119966</v>
      </c>
    </row>
    <row r="117" spans="2:21">
      <c r="B117" s="2" t="s">
        <v>96</v>
      </c>
      <c r="C117">
        <f>C116+0.0004*SIN((720.02*C98+21.1)*C99)</f>
        <v>12685.552263431322</v>
      </c>
      <c r="D117">
        <f t="shared" ref="D117:U117" si="89">D116+0.0004*SIN((720.02*D98+21.1)*D99)</f>
        <v>12685.346112117501</v>
      </c>
      <c r="E117">
        <f t="shared" si="89"/>
        <v>12685.375424304531</v>
      </c>
      <c r="F117">
        <f t="shared" si="89"/>
        <v>12685.37120970895</v>
      </c>
      <c r="G117">
        <f t="shared" si="89"/>
        <v>12685.371814811406</v>
      </c>
      <c r="H117">
        <f t="shared" si="89"/>
        <v>12685.371727916638</v>
      </c>
      <c r="I117">
        <f t="shared" si="89"/>
        <v>12685.371740394654</v>
      </c>
      <c r="J117">
        <f t="shared" si="89"/>
        <v>12685.371738602806</v>
      </c>
      <c r="K117">
        <f t="shared" si="89"/>
        <v>12685.371738860125</v>
      </c>
      <c r="L117">
        <f t="shared" si="89"/>
        <v>12685.371738823165</v>
      </c>
      <c r="M117">
        <f t="shared" si="89"/>
        <v>12685.371738828468</v>
      </c>
      <c r="N117">
        <f t="shared" si="89"/>
        <v>12685.371738827698</v>
      </c>
      <c r="O117">
        <f t="shared" si="89"/>
        <v>12685.371738827809</v>
      </c>
      <c r="P117">
        <f t="shared" si="89"/>
        <v>12685.371738827795</v>
      </c>
      <c r="Q117">
        <f t="shared" si="89"/>
        <v>12685.371738827795</v>
      </c>
      <c r="R117">
        <f t="shared" si="89"/>
        <v>12685.371738827795</v>
      </c>
      <c r="S117">
        <f t="shared" si="89"/>
        <v>12685.371738827795</v>
      </c>
      <c r="T117">
        <f t="shared" si="89"/>
        <v>12685.371738827795</v>
      </c>
      <c r="U117">
        <f t="shared" si="89"/>
        <v>12685.371738827795</v>
      </c>
    </row>
    <row r="118" spans="2:21">
      <c r="B118" s="2" t="s">
        <v>97</v>
      </c>
      <c r="C118">
        <f>C117+0.0003*SIN((1079.97*C98+352.5)*C99)</f>
        <v>12685.552511674368</v>
      </c>
      <c r="D118">
        <f t="shared" ref="D118:U118" si="90">D117+0.0003*SIN((1079.97*D98+352.5)*D99)</f>
        <v>12685.346362220804</v>
      </c>
      <c r="E118">
        <f t="shared" si="90"/>
        <v>12685.375674145218</v>
      </c>
      <c r="F118">
        <f t="shared" si="90"/>
        <v>12685.371459587435</v>
      </c>
      <c r="G118">
        <f t="shared" si="90"/>
        <v>12685.372064684465</v>
      </c>
      <c r="H118">
        <f t="shared" si="90"/>
        <v>12685.371977790477</v>
      </c>
      <c r="I118">
        <f t="shared" si="90"/>
        <v>12685.371990268381</v>
      </c>
      <c r="J118">
        <f t="shared" si="90"/>
        <v>12685.371988476549</v>
      </c>
      <c r="K118">
        <f t="shared" si="90"/>
        <v>12685.371988733867</v>
      </c>
      <c r="L118">
        <f t="shared" si="90"/>
        <v>12685.371988696907</v>
      </c>
      <c r="M118">
        <f t="shared" si="90"/>
        <v>12685.371988702209</v>
      </c>
      <c r="N118">
        <f t="shared" si="90"/>
        <v>12685.371988701439</v>
      </c>
      <c r="O118">
        <f t="shared" si="90"/>
        <v>12685.37198870155</v>
      </c>
      <c r="P118">
        <f t="shared" si="90"/>
        <v>12685.371988701536</v>
      </c>
      <c r="Q118">
        <f t="shared" si="90"/>
        <v>12685.371988701536</v>
      </c>
      <c r="R118">
        <f t="shared" si="90"/>
        <v>12685.371988701536</v>
      </c>
      <c r="S118">
        <f t="shared" si="90"/>
        <v>12685.371988701536</v>
      </c>
      <c r="T118">
        <f t="shared" si="90"/>
        <v>12685.371988701536</v>
      </c>
      <c r="U118">
        <f t="shared" si="90"/>
        <v>12685.371988701536</v>
      </c>
    </row>
    <row r="119" spans="2:21">
      <c r="B119" s="2" t="s">
        <v>98</v>
      </c>
      <c r="C119">
        <f>C118+0.0003*SIN((44.43*C98+329.7)*C99)</f>
        <v>12685.552773009857</v>
      </c>
      <c r="D119">
        <f t="shared" ref="D119:U119" si="91">D118+0.0003*SIN((44.43*D98+329.7)*D99)</f>
        <v>12685.346623488778</v>
      </c>
      <c r="E119">
        <f t="shared" si="91"/>
        <v>12685.375935422795</v>
      </c>
      <c r="F119">
        <f t="shared" si="91"/>
        <v>12685.371720863632</v>
      </c>
      <c r="G119">
        <f t="shared" si="91"/>
        <v>12685.37232596086</v>
      </c>
      <c r="H119">
        <f t="shared" si="91"/>
        <v>12685.372239066843</v>
      </c>
      <c r="I119">
        <f t="shared" si="91"/>
        <v>12685.372251544752</v>
      </c>
      <c r="J119">
        <f t="shared" si="91"/>
        <v>12685.372249752918</v>
      </c>
      <c r="K119">
        <f t="shared" si="91"/>
        <v>12685.372250010236</v>
      </c>
      <c r="L119">
        <f t="shared" si="91"/>
        <v>12685.372249973276</v>
      </c>
      <c r="M119">
        <f t="shared" si="91"/>
        <v>12685.372249978578</v>
      </c>
      <c r="N119">
        <f t="shared" si="91"/>
        <v>12685.372249977809</v>
      </c>
      <c r="O119">
        <f t="shared" si="91"/>
        <v>12685.37224997792</v>
      </c>
      <c r="P119">
        <f t="shared" si="91"/>
        <v>12685.372249977905</v>
      </c>
      <c r="Q119">
        <f t="shared" si="91"/>
        <v>12685.372249977905</v>
      </c>
      <c r="R119">
        <f t="shared" si="91"/>
        <v>12685.372249977905</v>
      </c>
      <c r="S119">
        <f t="shared" si="91"/>
        <v>12685.372249977905</v>
      </c>
      <c r="T119">
        <f t="shared" si="91"/>
        <v>12685.372249977905</v>
      </c>
      <c r="U119">
        <f t="shared" si="91"/>
        <v>12685.372249977905</v>
      </c>
    </row>
    <row r="120" spans="2:21">
      <c r="B120" s="2" t="s">
        <v>99</v>
      </c>
      <c r="C120">
        <f>MOD(C119,360)</f>
        <v>85.552773009856537</v>
      </c>
      <c r="D120">
        <f t="shared" ref="D120:U120" si="92">MOD(D119,360)</f>
        <v>85.346623488778278</v>
      </c>
      <c r="E120">
        <f t="shared" si="92"/>
        <v>85.37593542279501</v>
      </c>
      <c r="F120">
        <f t="shared" si="92"/>
        <v>85.371720863631708</v>
      </c>
      <c r="G120">
        <f t="shared" si="92"/>
        <v>85.372325960859598</v>
      </c>
      <c r="H120">
        <f t="shared" si="92"/>
        <v>85.372239066842667</v>
      </c>
      <c r="I120">
        <f t="shared" si="92"/>
        <v>85.372251544751634</v>
      </c>
      <c r="J120">
        <f t="shared" si="92"/>
        <v>85.372249752917924</v>
      </c>
      <c r="K120">
        <f t="shared" si="92"/>
        <v>85.372250010235803</v>
      </c>
      <c r="L120">
        <f t="shared" si="92"/>
        <v>85.372249973275757</v>
      </c>
      <c r="M120">
        <f t="shared" si="92"/>
        <v>85.372249978578111</v>
      </c>
      <c r="N120">
        <f t="shared" si="92"/>
        <v>85.372249977808679</v>
      </c>
      <c r="O120">
        <f t="shared" si="92"/>
        <v>85.372249977919637</v>
      </c>
      <c r="P120">
        <f t="shared" si="92"/>
        <v>85.372249977905085</v>
      </c>
      <c r="Q120">
        <f t="shared" si="92"/>
        <v>85.372249977905085</v>
      </c>
      <c r="R120">
        <f t="shared" si="92"/>
        <v>85.372249977905085</v>
      </c>
      <c r="S120">
        <f t="shared" si="92"/>
        <v>85.372249977905085</v>
      </c>
      <c r="T120">
        <f t="shared" si="92"/>
        <v>85.372249977905085</v>
      </c>
      <c r="U120">
        <f t="shared" si="92"/>
        <v>85.372249977905085</v>
      </c>
    </row>
    <row r="121" spans="2:21">
      <c r="B121" s="2" t="s">
        <v>164</v>
      </c>
      <c r="C121">
        <f>MOD(IF(C120&lt;0,C120+360,C120),360)</f>
        <v>85.552773009856537</v>
      </c>
      <c r="D121">
        <f t="shared" ref="D121:U121" si="93">MOD(IF(D120&lt;0,D120+360,D120),360)</f>
        <v>85.346623488778278</v>
      </c>
      <c r="E121">
        <f t="shared" si="93"/>
        <v>85.37593542279501</v>
      </c>
      <c r="F121">
        <f t="shared" si="93"/>
        <v>85.371720863631708</v>
      </c>
      <c r="G121">
        <f t="shared" si="93"/>
        <v>85.372325960859598</v>
      </c>
      <c r="H121">
        <f t="shared" si="93"/>
        <v>85.372239066842667</v>
      </c>
      <c r="I121">
        <f t="shared" si="93"/>
        <v>85.372251544751634</v>
      </c>
      <c r="J121">
        <f t="shared" si="93"/>
        <v>85.372249752917924</v>
      </c>
      <c r="K121">
        <f t="shared" si="93"/>
        <v>85.372250010235803</v>
      </c>
      <c r="L121">
        <f t="shared" si="93"/>
        <v>85.372249973275757</v>
      </c>
      <c r="M121">
        <f t="shared" si="93"/>
        <v>85.372249978578111</v>
      </c>
      <c r="N121">
        <f t="shared" si="93"/>
        <v>85.372249977808679</v>
      </c>
      <c r="O121">
        <f t="shared" si="93"/>
        <v>85.372249977919637</v>
      </c>
      <c r="P121">
        <f t="shared" si="93"/>
        <v>85.372249977905085</v>
      </c>
      <c r="Q121">
        <f t="shared" si="93"/>
        <v>85.372249977905085</v>
      </c>
      <c r="R121">
        <f t="shared" si="93"/>
        <v>85.372249977905085</v>
      </c>
      <c r="S121">
        <f t="shared" si="93"/>
        <v>85.372249977905085</v>
      </c>
      <c r="T121">
        <f t="shared" si="93"/>
        <v>85.372249977905085</v>
      </c>
      <c r="U121">
        <f t="shared" si="93"/>
        <v>85.372249977905085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121"/>
  <sheetViews>
    <sheetView workbookViewId="0">
      <pane xSplit="2" ySplit="3" topLeftCell="E4" activePane="bottomRight" state="frozen"/>
      <selection pane="topRight" activeCell="C1" sqref="C1"/>
      <selection pane="bottomLeft" activeCell="A4" sqref="A4"/>
      <selection pane="bottomRight" activeCell="S16" sqref="S16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21" width="9.5" bestFit="1" customWidth="1"/>
  </cols>
  <sheetData>
    <row r="1" spans="1:21">
      <c r="B1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旧暦計算!A25</f>
        <v>49112</v>
      </c>
      <c r="C2">
        <v>23</v>
      </c>
      <c r="D2">
        <v>59</v>
      </c>
      <c r="E2">
        <v>59</v>
      </c>
    </row>
    <row r="3" spans="1:21">
      <c r="A3">
        <v>20</v>
      </c>
      <c r="B3" t="s">
        <v>65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64130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64130.62498842593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64130.62498842593</v>
      </c>
      <c r="D11" s="12">
        <f>C22</f>
        <v>64129.280468739351</v>
      </c>
      <c r="E11" s="12">
        <f t="shared" ref="E11:U11" si="1">D22</f>
        <v>64129.458574449462</v>
      </c>
      <c r="F11" s="12">
        <f t="shared" si="1"/>
        <v>64129.432809124482</v>
      </c>
      <c r="G11" s="12">
        <f t="shared" si="1"/>
        <v>64129.436504994534</v>
      </c>
      <c r="H11" s="12">
        <f t="shared" si="1"/>
        <v>64129.435974186883</v>
      </c>
      <c r="I11" s="12">
        <f t="shared" si="1"/>
        <v>64129.436050408964</v>
      </c>
      <c r="J11" s="12">
        <f t="shared" si="1"/>
        <v>64129.436039463464</v>
      </c>
      <c r="K11" s="12">
        <f t="shared" si="1"/>
        <v>64129.436041035238</v>
      </c>
      <c r="L11" s="12">
        <f t="shared" si="1"/>
        <v>64129.436040809538</v>
      </c>
      <c r="M11" s="12">
        <f t="shared" si="1"/>
        <v>64129.436040841931</v>
      </c>
      <c r="N11" s="12">
        <f t="shared" si="1"/>
        <v>64129.436040837289</v>
      </c>
      <c r="O11" s="12">
        <f t="shared" si="1"/>
        <v>64129.436040837943</v>
      </c>
      <c r="P11" s="12">
        <f t="shared" si="1"/>
        <v>64129.436040837856</v>
      </c>
      <c r="Q11" s="12">
        <f t="shared" si="1"/>
        <v>64129.436040837871</v>
      </c>
      <c r="R11" s="12">
        <f t="shared" si="1"/>
        <v>64129.436040837871</v>
      </c>
      <c r="S11" s="12">
        <f t="shared" si="1"/>
        <v>64129.436040837871</v>
      </c>
      <c r="T11" s="12">
        <f t="shared" si="1"/>
        <v>64129.436040837871</v>
      </c>
      <c r="U11" s="12">
        <f t="shared" si="1"/>
        <v>64129.436040837871</v>
      </c>
    </row>
    <row r="12" spans="1:21">
      <c r="A12" t="s">
        <v>102</v>
      </c>
      <c r="B1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t="s">
        <v>102</v>
      </c>
      <c r="B13" s="2" t="s">
        <v>73</v>
      </c>
      <c r="C13" s="12">
        <f>C90</f>
        <v>102.8867555509205</v>
      </c>
      <c r="D13" s="12">
        <f t="shared" ref="D13:U13" si="2">D90</f>
        <v>83.053961759665981</v>
      </c>
      <c r="E13" s="12">
        <f t="shared" si="2"/>
        <v>85.707647236238699</v>
      </c>
      <c r="F13" s="12">
        <f t="shared" si="2"/>
        <v>85.324139954755083</v>
      </c>
      <c r="G13" s="12">
        <f t="shared" si="2"/>
        <v>85.379159639211139</v>
      </c>
      <c r="H13" s="12">
        <f t="shared" si="2"/>
        <v>85.371257775463164</v>
      </c>
      <c r="I13" s="12">
        <f t="shared" si="2"/>
        <v>85.372392458288232</v>
      </c>
      <c r="J13" s="12">
        <f t="shared" si="2"/>
        <v>85.37222951775766</v>
      </c>
      <c r="K13" s="12">
        <f t="shared" si="2"/>
        <v>85.372252915956778</v>
      </c>
      <c r="L13" s="12">
        <f t="shared" si="2"/>
        <v>85.372249556210591</v>
      </c>
      <c r="M13" s="12">
        <f t="shared" si="2"/>
        <v>85.372250038344646</v>
      </c>
      <c r="N13" s="12">
        <f t="shared" si="2"/>
        <v>85.372249969339464</v>
      </c>
      <c r="O13" s="12">
        <f t="shared" si="2"/>
        <v>85.372249979060143</v>
      </c>
      <c r="P13" s="12">
        <f t="shared" si="2"/>
        <v>85.372249977750471</v>
      </c>
      <c r="Q13" s="12">
        <f t="shared" si="2"/>
        <v>85.372249977954198</v>
      </c>
      <c r="R13" s="12">
        <f t="shared" si="2"/>
        <v>85.372249977954198</v>
      </c>
      <c r="S13" s="12">
        <f t="shared" si="2"/>
        <v>85.372249977954198</v>
      </c>
      <c r="T13" s="12">
        <f t="shared" si="2"/>
        <v>85.372249977954198</v>
      </c>
      <c r="U13" s="12">
        <f t="shared" si="2"/>
        <v>85.372249977954198</v>
      </c>
    </row>
    <row r="14" spans="1:21">
      <c r="A14" t="s">
        <v>74</v>
      </c>
      <c r="B14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t="s">
        <v>74</v>
      </c>
      <c r="B15" s="2" t="s">
        <v>77</v>
      </c>
      <c r="C15" s="12">
        <f>C121</f>
        <v>86.508085632971415</v>
      </c>
      <c r="D15" s="12">
        <f t="shared" ref="D15:U15" si="3">D121</f>
        <v>85.223609899076109</v>
      </c>
      <c r="E15" s="12">
        <f t="shared" si="3"/>
        <v>85.393779200405334</v>
      </c>
      <c r="F15" s="12">
        <f t="shared" si="3"/>
        <v>85.369162304579731</v>
      </c>
      <c r="G15" s="12">
        <f t="shared" si="3"/>
        <v>85.372693446601261</v>
      </c>
      <c r="H15" s="12">
        <f t="shared" si="3"/>
        <v>85.372186297630833</v>
      </c>
      <c r="I15" s="12">
        <f t="shared" si="3"/>
        <v>85.372259122415926</v>
      </c>
      <c r="J15" s="12">
        <f t="shared" si="3"/>
        <v>85.372248664769359</v>
      </c>
      <c r="K15" s="12">
        <f t="shared" si="3"/>
        <v>85.372250166479716</v>
      </c>
      <c r="L15" s="12">
        <f t="shared" si="3"/>
        <v>85.372249950847618</v>
      </c>
      <c r="M15" s="12">
        <f t="shared" si="3"/>
        <v>85.372249981792265</v>
      </c>
      <c r="N15" s="12">
        <f t="shared" si="3"/>
        <v>85.372249977357569</v>
      </c>
      <c r="O15" s="12">
        <f t="shared" si="3"/>
        <v>85.372249977981483</v>
      </c>
      <c r="P15" s="12">
        <f t="shared" si="3"/>
        <v>85.372249977901447</v>
      </c>
      <c r="Q15" s="12">
        <f t="shared" si="3"/>
        <v>85.372249977912361</v>
      </c>
      <c r="R15" s="12">
        <f t="shared" si="3"/>
        <v>85.372249977912361</v>
      </c>
      <c r="S15" s="12">
        <f t="shared" si="3"/>
        <v>85.372249977912361</v>
      </c>
      <c r="T15" s="12">
        <f t="shared" si="3"/>
        <v>85.372249977912361</v>
      </c>
      <c r="U15" s="12">
        <f t="shared" si="3"/>
        <v>85.372249977912361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16.378669917949082</v>
      </c>
      <c r="D17" s="12">
        <f t="shared" ref="D17:U17" si="4">D13-D15</f>
        <v>-2.1696481394101284</v>
      </c>
      <c r="E17" s="12">
        <f t="shared" si="4"/>
        <v>0.31386803583336587</v>
      </c>
      <c r="F17" s="12">
        <f t="shared" si="4"/>
        <v>-4.50223498246487E-2</v>
      </c>
      <c r="G17" s="12">
        <f t="shared" si="4"/>
        <v>6.4661926098779077E-3</v>
      </c>
      <c r="H17" s="12">
        <f t="shared" si="4"/>
        <v>-9.2852216766914353E-4</v>
      </c>
      <c r="I17" s="12">
        <f t="shared" si="4"/>
        <v>1.3333587230590638E-4</v>
      </c>
      <c r="J17" s="12">
        <f t="shared" si="4"/>
        <v>-1.9147011698805727E-5</v>
      </c>
      <c r="K17" s="12">
        <f t="shared" si="4"/>
        <v>2.7494770620251074E-6</v>
      </c>
      <c r="L17" s="12">
        <f t="shared" si="4"/>
        <v>-3.9463702705688775E-7</v>
      </c>
      <c r="M17" s="12">
        <f t="shared" si="4"/>
        <v>5.6552380556240678E-8</v>
      </c>
      <c r="N17" s="12">
        <f t="shared" si="4"/>
        <v>-8.0181052908301353E-9</v>
      </c>
      <c r="O17" s="12">
        <f t="shared" si="4"/>
        <v>1.0786607163026929E-9</v>
      </c>
      <c r="P17" s="12">
        <f t="shared" si="4"/>
        <v>-1.5097612049430609E-10</v>
      </c>
      <c r="Q17" s="12">
        <f t="shared" si="4"/>
        <v>4.1836756281554699E-11</v>
      </c>
      <c r="R17" s="12">
        <f t="shared" si="4"/>
        <v>4.1836756281554699E-11</v>
      </c>
      <c r="S17" s="12">
        <f t="shared" si="4"/>
        <v>4.1836756281554699E-11</v>
      </c>
      <c r="T17" s="12">
        <f t="shared" si="4"/>
        <v>4.1836756281554699E-11</v>
      </c>
      <c r="U17" s="12">
        <f t="shared" si="4"/>
        <v>4.1836756281554699E-11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64129.280468739351</v>
      </c>
      <c r="D19" s="12">
        <f>D11-(D17/D7)</f>
        <v>64129.458574449462</v>
      </c>
      <c r="E19" s="12">
        <f>E11-(E17/E7)</f>
        <v>64129.432809124482</v>
      </c>
      <c r="F19" s="12">
        <f t="shared" ref="F19:U19" si="5">F11-(F17/F7)</f>
        <v>64129.436504994534</v>
      </c>
      <c r="G19" s="12">
        <f t="shared" si="5"/>
        <v>64129.435974186883</v>
      </c>
      <c r="H19" s="12">
        <f t="shared" si="5"/>
        <v>64129.436050408964</v>
      </c>
      <c r="I19" s="12">
        <f t="shared" si="5"/>
        <v>64129.436039463464</v>
      </c>
      <c r="J19" s="12">
        <f t="shared" si="5"/>
        <v>64129.436041035238</v>
      </c>
      <c r="K19" s="12">
        <f t="shared" si="5"/>
        <v>64129.436040809538</v>
      </c>
      <c r="L19" s="12">
        <f t="shared" si="5"/>
        <v>64129.436040841931</v>
      </c>
      <c r="M19" s="12">
        <f t="shared" si="5"/>
        <v>64129.436040837289</v>
      </c>
      <c r="N19" s="12">
        <f t="shared" si="5"/>
        <v>64129.436040837943</v>
      </c>
      <c r="O19" s="12">
        <f t="shared" si="5"/>
        <v>64129.436040837856</v>
      </c>
      <c r="P19" s="12">
        <f t="shared" si="5"/>
        <v>64129.436040837871</v>
      </c>
      <c r="Q19" s="12">
        <f t="shared" si="5"/>
        <v>64129.436040837871</v>
      </c>
      <c r="R19" s="12">
        <f t="shared" si="5"/>
        <v>64129.436040837871</v>
      </c>
      <c r="S19" s="12">
        <f t="shared" si="5"/>
        <v>64129.436040837871</v>
      </c>
      <c r="T19" s="12">
        <f t="shared" si="5"/>
        <v>64129.436040837871</v>
      </c>
      <c r="U19" s="12">
        <f t="shared" si="5"/>
        <v>64129.436040837871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2">
        <f>C11-C19</f>
        <v>1.3445196865795879</v>
      </c>
      <c r="D21" s="12">
        <f>$C11-D19</f>
        <v>1.1664139764689025</v>
      </c>
      <c r="E21" s="12">
        <f>$C11-E19</f>
        <v>1.19217930144805</v>
      </c>
      <c r="F21" s="12">
        <f t="shared" ref="F21:U21" si="6">$C11-F19</f>
        <v>1.1884834313968895</v>
      </c>
      <c r="G21" s="12">
        <f t="shared" si="6"/>
        <v>1.1890142390475376</v>
      </c>
      <c r="H21" s="12">
        <f t="shared" si="6"/>
        <v>1.1889380169668584</v>
      </c>
      <c r="I21" s="12">
        <f t="shared" si="6"/>
        <v>1.1889489624663838</v>
      </c>
      <c r="J21" s="12">
        <f>$C11-J19</f>
        <v>1.1889473906921921</v>
      </c>
      <c r="K21" s="12">
        <f t="shared" si="6"/>
        <v>1.1889476163923973</v>
      </c>
      <c r="L21" s="12">
        <f t="shared" si="6"/>
        <v>1.188947583999834</v>
      </c>
      <c r="M21" s="12">
        <f t="shared" si="6"/>
        <v>1.188947588641895</v>
      </c>
      <c r="N21" s="12">
        <f t="shared" si="6"/>
        <v>1.1889475879870588</v>
      </c>
      <c r="O21" s="12">
        <f t="shared" si="6"/>
        <v>1.1889475880743703</v>
      </c>
      <c r="P21" s="12">
        <f t="shared" si="6"/>
        <v>1.1889475880598184</v>
      </c>
      <c r="Q21" s="12">
        <f t="shared" si="6"/>
        <v>1.1889475880598184</v>
      </c>
      <c r="R21" s="12">
        <f t="shared" si="6"/>
        <v>1.1889475880598184</v>
      </c>
      <c r="S21" s="12">
        <f t="shared" si="6"/>
        <v>1.1889475880598184</v>
      </c>
      <c r="T21" s="12">
        <f t="shared" si="6"/>
        <v>1.1889475880598184</v>
      </c>
      <c r="U21" s="12">
        <f t="shared" si="6"/>
        <v>1.1889475880598184</v>
      </c>
    </row>
    <row r="22" spans="2:21">
      <c r="C22" s="12">
        <f>IF(C21&lt;0,IF(C21&lt;0,C19-C9,C19),IF(29.8&lt;C21,C19+C9,C19))</f>
        <v>64129.280468739351</v>
      </c>
      <c r="D22" s="12">
        <f t="shared" ref="D22:U22" si="7">IF(D21&lt;0,IF(D21&lt;0,D19-D9,D19),IF(29.8&lt;D21,D19+D9,D19))</f>
        <v>64129.458574449462</v>
      </c>
      <c r="E22" s="12">
        <f t="shared" si="7"/>
        <v>64129.432809124482</v>
      </c>
      <c r="F22" s="12">
        <f t="shared" si="7"/>
        <v>64129.436504994534</v>
      </c>
      <c r="G22" s="12">
        <f t="shared" si="7"/>
        <v>64129.435974186883</v>
      </c>
      <c r="H22" s="12">
        <f t="shared" si="7"/>
        <v>64129.436050408964</v>
      </c>
      <c r="I22" s="12">
        <f t="shared" si="7"/>
        <v>64129.436039463464</v>
      </c>
      <c r="J22" s="12">
        <f t="shared" si="7"/>
        <v>64129.436041035238</v>
      </c>
      <c r="K22" s="12">
        <f t="shared" si="7"/>
        <v>64129.436040809538</v>
      </c>
      <c r="L22" s="12">
        <f t="shared" si="7"/>
        <v>64129.436040841931</v>
      </c>
      <c r="M22" s="12">
        <f t="shared" si="7"/>
        <v>64129.436040837289</v>
      </c>
      <c r="N22" s="12">
        <f t="shared" si="7"/>
        <v>64129.436040837943</v>
      </c>
      <c r="O22" s="12">
        <f t="shared" si="7"/>
        <v>64129.436040837856</v>
      </c>
      <c r="P22" s="12">
        <f t="shared" si="7"/>
        <v>64129.436040837871</v>
      </c>
      <c r="Q22" s="12">
        <f t="shared" si="7"/>
        <v>64129.436040837871</v>
      </c>
      <c r="R22" s="12">
        <f t="shared" si="7"/>
        <v>64129.436040837871</v>
      </c>
      <c r="S22" s="12">
        <f t="shared" si="7"/>
        <v>64129.436040837871</v>
      </c>
      <c r="T22" s="12">
        <f t="shared" si="7"/>
        <v>64129.436040837871</v>
      </c>
      <c r="U22" s="12">
        <f t="shared" si="7"/>
        <v>64129.436040837871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104</v>
      </c>
      <c r="C26" t="s">
        <v>6</v>
      </c>
      <c r="D26" t="s">
        <v>7</v>
      </c>
      <c r="E26" t="s">
        <v>8</v>
      </c>
    </row>
    <row r="27" spans="2:21">
      <c r="B27" s="33">
        <f>B2</f>
        <v>49112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64130</v>
      </c>
    </row>
    <row r="30" spans="2:21">
      <c r="B30" s="30" t="s">
        <v>9</v>
      </c>
      <c r="C30" s="31">
        <f>C29+C27/24+D27/1440+E27/86400-0.375</f>
        <v>64130.62498842593</v>
      </c>
      <c r="D30" s="35">
        <f>D11</f>
        <v>64129.280468739351</v>
      </c>
      <c r="E30" s="35">
        <f t="shared" ref="E30:U30" si="8">E11</f>
        <v>64129.458574449462</v>
      </c>
      <c r="F30" s="35">
        <f t="shared" si="8"/>
        <v>64129.432809124482</v>
      </c>
      <c r="G30" s="35">
        <f t="shared" si="8"/>
        <v>64129.436504994534</v>
      </c>
      <c r="H30" s="35">
        <f t="shared" si="8"/>
        <v>64129.435974186883</v>
      </c>
      <c r="I30" s="35">
        <f t="shared" si="8"/>
        <v>64129.436050408964</v>
      </c>
      <c r="J30" s="35">
        <f t="shared" si="8"/>
        <v>64129.436039463464</v>
      </c>
      <c r="K30" s="35">
        <f t="shared" si="8"/>
        <v>64129.436041035238</v>
      </c>
      <c r="L30" s="35">
        <f t="shared" si="8"/>
        <v>64129.436040809538</v>
      </c>
      <c r="M30" s="35">
        <f t="shared" si="8"/>
        <v>64129.436040841931</v>
      </c>
      <c r="N30" s="35">
        <f t="shared" si="8"/>
        <v>64129.436040837289</v>
      </c>
      <c r="O30" s="35">
        <f t="shared" si="8"/>
        <v>64129.436040837943</v>
      </c>
      <c r="P30" s="35">
        <f t="shared" si="8"/>
        <v>64129.436040837856</v>
      </c>
      <c r="Q30" s="35">
        <f t="shared" si="8"/>
        <v>64129.436040837871</v>
      </c>
      <c r="R30" s="35">
        <f t="shared" si="8"/>
        <v>64129.436040837871</v>
      </c>
      <c r="S30" s="35">
        <f t="shared" si="8"/>
        <v>64129.436040837871</v>
      </c>
      <c r="T30" s="35">
        <f t="shared" si="8"/>
        <v>64129.436040837871</v>
      </c>
      <c r="U30" s="35">
        <f t="shared" si="8"/>
        <v>64129.436040837871</v>
      </c>
    </row>
    <row r="31" spans="2:21">
      <c r="B31" s="30" t="s">
        <v>2</v>
      </c>
      <c r="C31" s="31">
        <f>((C30-51544.5)/365.2425+64)/86400</f>
        <v>1.139579164313015E-3</v>
      </c>
      <c r="D31" s="31">
        <f>((D30-51544.5)/365.2425+64)/86400</f>
        <v>1.1395365581802499E-3</v>
      </c>
      <c r="E31" s="31">
        <f t="shared" ref="E31:U31" si="9">((E30-51544.5)/365.2425+64)/86400</f>
        <v>1.1395422021255241E-3</v>
      </c>
      <c r="F31" s="31">
        <f t="shared" si="9"/>
        <v>1.1395413856548785E-3</v>
      </c>
      <c r="G31" s="31">
        <f t="shared" si="9"/>
        <v>1.1395415027723379E-3</v>
      </c>
      <c r="H31" s="31">
        <f t="shared" si="9"/>
        <v>1.1395414859517131E-3</v>
      </c>
      <c r="I31" s="31">
        <f t="shared" si="9"/>
        <v>1.1395414883670948E-3</v>
      </c>
      <c r="J31" s="31">
        <f t="shared" si="9"/>
        <v>1.1395414880202455E-3</v>
      </c>
      <c r="K31" s="31">
        <f t="shared" si="9"/>
        <v>1.1395414880700529E-3</v>
      </c>
      <c r="L31" s="31">
        <f t="shared" si="9"/>
        <v>1.1395414880629008E-3</v>
      </c>
      <c r="M31" s="31">
        <f t="shared" si="9"/>
        <v>1.1395414880639276E-3</v>
      </c>
      <c r="N31" s="31">
        <f t="shared" si="9"/>
        <v>1.1395414880637804E-3</v>
      </c>
      <c r="O31" s="31">
        <f t="shared" si="9"/>
        <v>1.139541488063801E-3</v>
      </c>
      <c r="P31" s="31">
        <f t="shared" si="9"/>
        <v>1.1395414880637981E-3</v>
      </c>
      <c r="Q31" s="31">
        <f t="shared" si="9"/>
        <v>1.1395414880637988E-3</v>
      </c>
      <c r="R31" s="31">
        <f t="shared" si="9"/>
        <v>1.1395414880637988E-3</v>
      </c>
      <c r="S31" s="31">
        <f t="shared" si="9"/>
        <v>1.1395414880637988E-3</v>
      </c>
      <c r="T31" s="31">
        <f t="shared" si="9"/>
        <v>1.1395414880637988E-3</v>
      </c>
      <c r="U31" s="31">
        <f t="shared" si="9"/>
        <v>1.1395414880637988E-3</v>
      </c>
    </row>
    <row r="32" spans="2:21">
      <c r="B32" s="30" t="s">
        <v>10</v>
      </c>
      <c r="C32" s="31">
        <f>(C30-51544.5+C31)/36525</f>
        <v>0.34458935326502654</v>
      </c>
      <c r="D32" s="31">
        <f>(D30-51544.5+D31)/36525</f>
        <v>0.34455254232103788</v>
      </c>
      <c r="E32" s="31">
        <f t="shared" ref="E32:U32" si="10">(E30-51544.5+E31)/36525</f>
        <v>0.34455741858977862</v>
      </c>
      <c r="F32" s="31">
        <f t="shared" si="10"/>
        <v>0.34455671317360353</v>
      </c>
      <c r="G32" s="31">
        <f t="shared" si="10"/>
        <v>0.34455681436101399</v>
      </c>
      <c r="H32" s="31">
        <f t="shared" si="10"/>
        <v>0.34455679982829207</v>
      </c>
      <c r="I32" s="31">
        <f t="shared" si="10"/>
        <v>0.34455680191513899</v>
      </c>
      <c r="J32" s="31">
        <f t="shared" si="10"/>
        <v>0.34455680161546753</v>
      </c>
      <c r="K32" s="31">
        <f t="shared" si="10"/>
        <v>0.34455680165850039</v>
      </c>
      <c r="L32" s="31">
        <f t="shared" si="10"/>
        <v>0.34455680165232105</v>
      </c>
      <c r="M32" s="31">
        <f t="shared" si="10"/>
        <v>0.3445568016532079</v>
      </c>
      <c r="N32" s="31">
        <f t="shared" si="10"/>
        <v>0.34455680165308078</v>
      </c>
      <c r="O32" s="31">
        <f t="shared" si="10"/>
        <v>0.34455680165309871</v>
      </c>
      <c r="P32" s="31">
        <f t="shared" si="10"/>
        <v>0.34455680165309632</v>
      </c>
      <c r="Q32" s="31">
        <f t="shared" si="10"/>
        <v>0.34455680165309671</v>
      </c>
      <c r="R32" s="31">
        <f t="shared" si="10"/>
        <v>0.34455680165309671</v>
      </c>
      <c r="S32" s="31">
        <f t="shared" si="10"/>
        <v>0.34455680165309671</v>
      </c>
      <c r="T32" s="31">
        <f t="shared" si="10"/>
        <v>0.34455680165309671</v>
      </c>
      <c r="U32" s="31">
        <f t="shared" si="10"/>
        <v>0.34455680165309671</v>
      </c>
    </row>
    <row r="33" spans="2:21">
      <c r="B33" s="7" t="s">
        <v>11</v>
      </c>
      <c r="C33" s="31">
        <f>218.3166+481267.811*C32-0.0015*C32*C32</f>
        <v>166058.08016165227</v>
      </c>
      <c r="D33">
        <f>218.3166+481267.811*D32-0.0015*D32*D32</f>
        <v>166040.36423925607</v>
      </c>
      <c r="E33">
        <f t="shared" ref="E33:U33" si="11">218.3166+481267.811*E32-0.0015*E32*E32</f>
        <v>166042.71103043371</v>
      </c>
      <c r="F33">
        <f t="shared" si="11"/>
        <v>166042.37153633602</v>
      </c>
      <c r="G33">
        <f t="shared" si="11"/>
        <v>166042.42023457945</v>
      </c>
      <c r="H33">
        <f t="shared" si="11"/>
        <v>166042.41324044819</v>
      </c>
      <c r="I33">
        <f t="shared" si="11"/>
        <v>166042.41424478043</v>
      </c>
      <c r="J33">
        <f t="shared" si="11"/>
        <v>166042.41410055821</v>
      </c>
      <c r="K33">
        <f t="shared" si="11"/>
        <v>166042.41412126855</v>
      </c>
      <c r="L33">
        <f t="shared" si="11"/>
        <v>166042.41411829463</v>
      </c>
      <c r="M33">
        <f t="shared" si="11"/>
        <v>166042.41411872144</v>
      </c>
      <c r="N33">
        <f t="shared" si="11"/>
        <v>166042.41411866026</v>
      </c>
      <c r="O33">
        <f t="shared" si="11"/>
        <v>166042.41411866888</v>
      </c>
      <c r="P33">
        <f t="shared" si="11"/>
        <v>166042.41411866774</v>
      </c>
      <c r="Q33">
        <f t="shared" si="11"/>
        <v>166042.41411866792</v>
      </c>
      <c r="R33">
        <f t="shared" si="11"/>
        <v>166042.41411866792</v>
      </c>
      <c r="S33">
        <f t="shared" si="11"/>
        <v>166042.41411866792</v>
      </c>
      <c r="T33">
        <f t="shared" si="11"/>
        <v>166042.41411866792</v>
      </c>
      <c r="U33">
        <f t="shared" si="11"/>
        <v>166042.41411866792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166063.07689638608</v>
      </c>
      <c r="D35" s="31">
        <f>D33+6.2888*COS((477198.868*D32+44.963)*D34)</f>
        <v>166043.97549603012</v>
      </c>
      <c r="E35" s="31">
        <f t="shared" ref="E35:U35" si="13">E33+6.2888*COS((477198.868*E32+44.963)*E34)</f>
        <v>166046.52835069445</v>
      </c>
      <c r="F35" s="31">
        <f t="shared" si="13"/>
        <v>166046.15942838872</v>
      </c>
      <c r="G35" s="31">
        <f t="shared" si="13"/>
        <v>166046.21235597547</v>
      </c>
      <c r="H35" s="31">
        <f t="shared" si="13"/>
        <v>166046.20475458371</v>
      </c>
      <c r="I35" s="31">
        <f t="shared" si="13"/>
        <v>166046.20584611982</v>
      </c>
      <c r="J35" s="31">
        <f t="shared" si="13"/>
        <v>166046.20568937517</v>
      </c>
      <c r="K35" s="31">
        <f t="shared" si="13"/>
        <v>166046.20571188373</v>
      </c>
      <c r="L35" s="31">
        <f t="shared" si="13"/>
        <v>166046.2057086516</v>
      </c>
      <c r="M35" s="31">
        <f t="shared" si="13"/>
        <v>166046.20570911546</v>
      </c>
      <c r="N35" s="31">
        <f t="shared" si="13"/>
        <v>166046.20570904898</v>
      </c>
      <c r="O35" s="31">
        <f t="shared" si="13"/>
        <v>166046.20570905835</v>
      </c>
      <c r="P35" s="31">
        <f t="shared" si="13"/>
        <v>166046.2057090571</v>
      </c>
      <c r="Q35" s="31">
        <f t="shared" si="13"/>
        <v>166046.20570905731</v>
      </c>
      <c r="R35" s="31">
        <f t="shared" si="13"/>
        <v>166046.20570905731</v>
      </c>
      <c r="S35" s="31">
        <f t="shared" si="13"/>
        <v>166046.20570905731</v>
      </c>
      <c r="T35" s="31">
        <f t="shared" si="13"/>
        <v>166046.20570905731</v>
      </c>
      <c r="U35" s="31">
        <f t="shared" si="13"/>
        <v>166046.20570905731</v>
      </c>
    </row>
    <row r="36" spans="2:21">
      <c r="B36" s="30" t="s">
        <v>5</v>
      </c>
      <c r="C36" s="31">
        <f>C35+1.274*COS((413335.35*C32+10.74)*C34)</f>
        <v>166062.47292637327</v>
      </c>
      <c r="D36" s="31">
        <f>D35+1.274*COS((413335.35*D32+10.74)*D34)</f>
        <v>166043.09830125768</v>
      </c>
      <c r="E36" s="31">
        <f t="shared" ref="E36:U36" si="14">E35+1.274*COS((413335.35*E32+10.74)*E34)</f>
        <v>166045.68419286891</v>
      </c>
      <c r="F36" s="31">
        <f t="shared" si="14"/>
        <v>166045.31042573473</v>
      </c>
      <c r="G36" s="31">
        <f t="shared" si="14"/>
        <v>166045.36404693313</v>
      </c>
      <c r="H36" s="31">
        <f t="shared" si="14"/>
        <v>166045.35634589579</v>
      </c>
      <c r="I36" s="31">
        <f t="shared" si="14"/>
        <v>166045.35745174007</v>
      </c>
      <c r="J36" s="31">
        <f t="shared" si="14"/>
        <v>166045.35729294075</v>
      </c>
      <c r="K36" s="31">
        <f t="shared" si="14"/>
        <v>166045.35731574436</v>
      </c>
      <c r="L36" s="31">
        <f t="shared" si="14"/>
        <v>166045.35731246986</v>
      </c>
      <c r="M36" s="31">
        <f t="shared" si="14"/>
        <v>166045.3573129398</v>
      </c>
      <c r="N36" s="31">
        <f t="shared" si="14"/>
        <v>166045.35731287245</v>
      </c>
      <c r="O36" s="31">
        <f t="shared" si="14"/>
        <v>166045.35731288197</v>
      </c>
      <c r="P36" s="31">
        <f t="shared" si="14"/>
        <v>166045.35731288069</v>
      </c>
      <c r="Q36" s="31">
        <f t="shared" si="14"/>
        <v>166045.35731288089</v>
      </c>
      <c r="R36" s="31">
        <f t="shared" si="14"/>
        <v>166045.35731288089</v>
      </c>
      <c r="S36" s="31">
        <f t="shared" si="14"/>
        <v>166045.35731288089</v>
      </c>
      <c r="T36" s="31">
        <f t="shared" si="14"/>
        <v>166045.35731288089</v>
      </c>
      <c r="U36" s="31">
        <f t="shared" si="14"/>
        <v>166045.35731288089</v>
      </c>
    </row>
    <row r="37" spans="2:21">
      <c r="B37" s="7" t="s">
        <v>12</v>
      </c>
      <c r="C37">
        <f>C36+0.6583*COS((890534.22*C32+145.7)*C34)</f>
        <v>166062.74394072671</v>
      </c>
      <c r="D37">
        <f>D36+0.6583*COS((890534.22*D32+145.7)*D34)</f>
        <v>166043.00133383533</v>
      </c>
      <c r="E37">
        <f t="shared" ref="E37:U37" si="15">E36+0.6583*COS((890534.22*E32+145.7)*E34)</f>
        <v>166045.63680532802</v>
      </c>
      <c r="F37">
        <f t="shared" si="15"/>
        <v>166045.25584223709</v>
      </c>
      <c r="G37">
        <f t="shared" si="15"/>
        <v>166045.31049526634</v>
      </c>
      <c r="H37">
        <f t="shared" si="15"/>
        <v>166045.30264602735</v>
      </c>
      <c r="I37">
        <f t="shared" si="15"/>
        <v>166045.3037731527</v>
      </c>
      <c r="J37">
        <f t="shared" si="15"/>
        <v>166045.30361129739</v>
      </c>
      <c r="K37">
        <f t="shared" si="15"/>
        <v>166045.30363453986</v>
      </c>
      <c r="L37">
        <f t="shared" si="15"/>
        <v>166045.30363120235</v>
      </c>
      <c r="M37">
        <f t="shared" si="15"/>
        <v>166045.30363168131</v>
      </c>
      <c r="N37">
        <f t="shared" si="15"/>
        <v>166045.30363161268</v>
      </c>
      <c r="O37">
        <f t="shared" si="15"/>
        <v>166045.30363162237</v>
      </c>
      <c r="P37">
        <f t="shared" si="15"/>
        <v>166045.30363162106</v>
      </c>
      <c r="Q37">
        <f t="shared" si="15"/>
        <v>166045.30363162127</v>
      </c>
      <c r="R37">
        <f t="shared" si="15"/>
        <v>166045.30363162127</v>
      </c>
      <c r="S37">
        <f t="shared" si="15"/>
        <v>166045.30363162127</v>
      </c>
      <c r="T37">
        <f t="shared" si="15"/>
        <v>166045.30363162127</v>
      </c>
      <c r="U37">
        <f t="shared" si="15"/>
        <v>166045.30363162127</v>
      </c>
    </row>
    <row r="38" spans="2:21">
      <c r="B38" s="7" t="s">
        <v>13</v>
      </c>
      <c r="C38">
        <f>C37+0.2136*COS((954397.74*C32+179.93)*C34)</f>
        <v>166062.95003891372</v>
      </c>
      <c r="D38">
        <f>D37+0.2136*COS((954397.74*D32+179.93)*D34)</f>
        <v>166043.20217646364</v>
      </c>
      <c r="E38">
        <f t="shared" ref="E38:U38" si="16">E37+0.2136*COS((954397.74*E32+179.93)*E34)</f>
        <v>166045.84288547153</v>
      </c>
      <c r="F38">
        <f t="shared" si="16"/>
        <v>166045.46124805926</v>
      </c>
      <c r="G38">
        <f t="shared" si="16"/>
        <v>166045.51599956007</v>
      </c>
      <c r="H38">
        <f t="shared" si="16"/>
        <v>166045.50813621431</v>
      </c>
      <c r="I38">
        <f t="shared" si="16"/>
        <v>166045.50926536607</v>
      </c>
      <c r="J38">
        <f t="shared" si="16"/>
        <v>166045.50910321978</v>
      </c>
      <c r="K38">
        <f t="shared" si="16"/>
        <v>166045.50912650404</v>
      </c>
      <c r="L38">
        <f t="shared" si="16"/>
        <v>166045.50912316053</v>
      </c>
      <c r="M38">
        <f t="shared" si="16"/>
        <v>166045.50912364037</v>
      </c>
      <c r="N38">
        <f t="shared" si="16"/>
        <v>166045.5091235716</v>
      </c>
      <c r="O38">
        <f t="shared" si="16"/>
        <v>166045.50912358132</v>
      </c>
      <c r="P38">
        <f t="shared" si="16"/>
        <v>166045.50912358001</v>
      </c>
      <c r="Q38">
        <f t="shared" si="16"/>
        <v>166045.50912358021</v>
      </c>
      <c r="R38">
        <f t="shared" si="16"/>
        <v>166045.50912358021</v>
      </c>
      <c r="S38">
        <f t="shared" si="16"/>
        <v>166045.50912358021</v>
      </c>
      <c r="T38">
        <f t="shared" si="16"/>
        <v>166045.50912358021</v>
      </c>
      <c r="U38">
        <f t="shared" si="16"/>
        <v>166045.50912358021</v>
      </c>
    </row>
    <row r="39" spans="2:21">
      <c r="B39" s="7" t="s">
        <v>14</v>
      </c>
      <c r="C39">
        <f>C38+0.1851*COS((35999.05*C32+87.53)*C34)</f>
        <v>166062.89412985975</v>
      </c>
      <c r="D39">
        <f>D38+0.1851*COS((35999.05*D32+87.53)*D34)</f>
        <v>166043.14220161841</v>
      </c>
      <c r="E39">
        <f t="shared" ref="E39:U39" si="17">E38+0.1851*COS((35999.05*E32+87.53)*E34)</f>
        <v>166045.78344741682</v>
      </c>
      <c r="F39">
        <f t="shared" si="17"/>
        <v>166045.40173231612</v>
      </c>
      <c r="G39">
        <f t="shared" si="17"/>
        <v>166045.45649496012</v>
      </c>
      <c r="H39">
        <f t="shared" si="17"/>
        <v>166045.44863001394</v>
      </c>
      <c r="I39">
        <f t="shared" si="17"/>
        <v>166045.44975939553</v>
      </c>
      <c r="J39">
        <f t="shared" si="17"/>
        <v>166045.44959721624</v>
      </c>
      <c r="K39">
        <f t="shared" si="17"/>
        <v>166045.44962050521</v>
      </c>
      <c r="L39">
        <f t="shared" si="17"/>
        <v>166045.44961716104</v>
      </c>
      <c r="M39">
        <f t="shared" si="17"/>
        <v>166045.44961764096</v>
      </c>
      <c r="N39">
        <f t="shared" si="17"/>
        <v>166045.44961757219</v>
      </c>
      <c r="O39">
        <f t="shared" si="17"/>
        <v>166045.44961758191</v>
      </c>
      <c r="P39">
        <f t="shared" si="17"/>
        <v>166045.4496175806</v>
      </c>
      <c r="Q39">
        <f t="shared" si="17"/>
        <v>166045.4496175808</v>
      </c>
      <c r="R39">
        <f t="shared" si="17"/>
        <v>166045.4496175808</v>
      </c>
      <c r="S39">
        <f t="shared" si="17"/>
        <v>166045.4496175808</v>
      </c>
      <c r="T39">
        <f t="shared" si="17"/>
        <v>166045.4496175808</v>
      </c>
      <c r="U39">
        <f t="shared" si="17"/>
        <v>166045.4496175808</v>
      </c>
    </row>
    <row r="40" spans="2:21">
      <c r="B40" s="7" t="s">
        <v>15</v>
      </c>
      <c r="C40">
        <f>C39+0.1144*COS((966404*C32+276.5)*C34)</f>
        <v>166062.93143026606</v>
      </c>
      <c r="D40">
        <f>D39+0.1144*COS((966404*D32+276.5)*D34)</f>
        <v>166043.10962433252</v>
      </c>
      <c r="E40">
        <f t="shared" ref="E40:U40" si="18">E39+0.1144*COS((966404*E32+276.5)*E34)</f>
        <v>166045.75998965939</v>
      </c>
      <c r="F40">
        <f t="shared" si="18"/>
        <v>166045.37694401832</v>
      </c>
      <c r="G40">
        <f t="shared" si="18"/>
        <v>166045.43189730859</v>
      </c>
      <c r="H40">
        <f t="shared" si="18"/>
        <v>166045.42400497702</v>
      </c>
      <c r="I40">
        <f t="shared" si="18"/>
        <v>166045.42513829097</v>
      </c>
      <c r="J40">
        <f t="shared" si="18"/>
        <v>166045.42497554698</v>
      </c>
      <c r="K40">
        <f t="shared" si="18"/>
        <v>166045.42499891706</v>
      </c>
      <c r="L40">
        <f t="shared" si="18"/>
        <v>166045.42499556125</v>
      </c>
      <c r="M40">
        <f t="shared" si="18"/>
        <v>166045.42499604283</v>
      </c>
      <c r="N40">
        <f t="shared" si="18"/>
        <v>166045.42499597382</v>
      </c>
      <c r="O40">
        <f t="shared" si="18"/>
        <v>166045.42499598357</v>
      </c>
      <c r="P40">
        <f t="shared" si="18"/>
        <v>166045.42499598226</v>
      </c>
      <c r="Q40">
        <f t="shared" si="18"/>
        <v>166045.42499598247</v>
      </c>
      <c r="R40">
        <f t="shared" si="18"/>
        <v>166045.42499598247</v>
      </c>
      <c r="S40">
        <f t="shared" si="18"/>
        <v>166045.42499598247</v>
      </c>
      <c r="T40">
        <f t="shared" si="18"/>
        <v>166045.42499598247</v>
      </c>
      <c r="U40">
        <f t="shared" si="18"/>
        <v>166045.42499598247</v>
      </c>
    </row>
    <row r="41" spans="2:21">
      <c r="B41" s="7" t="s">
        <v>16</v>
      </c>
      <c r="C41">
        <f>C40+0.0588*COS((63863.5*C32+124.2)*C34)</f>
        <v>166062.87337323229</v>
      </c>
      <c r="D41">
        <f>D40+0.0588*COS((63863.5*D32+124.2)*D34)</f>
        <v>166043.05199836718</v>
      </c>
      <c r="E41">
        <f t="shared" ref="E41:U41" si="19">E40+0.0588*COS((63863.5*E32+124.2)*E34)</f>
        <v>166045.7023010003</v>
      </c>
      <c r="F41">
        <f t="shared" si="19"/>
        <v>166045.31926432333</v>
      </c>
      <c r="G41">
        <f t="shared" si="19"/>
        <v>166045.37421632555</v>
      </c>
      <c r="H41">
        <f t="shared" si="19"/>
        <v>166045.36632417893</v>
      </c>
      <c r="I41">
        <f t="shared" si="19"/>
        <v>166045.36745746632</v>
      </c>
      <c r="J41">
        <f t="shared" si="19"/>
        <v>166045.36729472614</v>
      </c>
      <c r="K41">
        <f t="shared" si="19"/>
        <v>166045.36731809567</v>
      </c>
      <c r="L41">
        <f t="shared" si="19"/>
        <v>166045.36731473994</v>
      </c>
      <c r="M41">
        <f t="shared" si="19"/>
        <v>166045.36731522152</v>
      </c>
      <c r="N41">
        <f t="shared" si="19"/>
        <v>166045.36731515251</v>
      </c>
      <c r="O41">
        <f t="shared" si="19"/>
        <v>166045.36731516226</v>
      </c>
      <c r="P41">
        <f t="shared" si="19"/>
        <v>166045.36731516095</v>
      </c>
      <c r="Q41">
        <f t="shared" si="19"/>
        <v>166045.36731516116</v>
      </c>
      <c r="R41">
        <f t="shared" si="19"/>
        <v>166045.36731516116</v>
      </c>
      <c r="S41">
        <f t="shared" si="19"/>
        <v>166045.36731516116</v>
      </c>
      <c r="T41">
        <f t="shared" si="19"/>
        <v>166045.36731516116</v>
      </c>
      <c r="U41">
        <f t="shared" si="19"/>
        <v>166045.36731516116</v>
      </c>
    </row>
    <row r="42" spans="2:21">
      <c r="B42" s="7" t="s">
        <v>17</v>
      </c>
      <c r="C42">
        <f>C41+0.0571*COS((377336.3*C32+13.2)*C34)</f>
        <v>166062.88400262475</v>
      </c>
      <c r="D42">
        <f>D41+0.0571*COS((377336.3*D32+13.2)*D34)</f>
        <v>166043.07578478521</v>
      </c>
      <c r="E42">
        <f t="shared" ref="E42:U42" si="20">E41+0.0571*COS((377336.3*E32+13.2)*E34)</f>
        <v>166045.72440841561</v>
      </c>
      <c r="F42">
        <f t="shared" si="20"/>
        <v>166045.34161607994</v>
      </c>
      <c r="G42">
        <f t="shared" si="20"/>
        <v>166045.39653306251</v>
      </c>
      <c r="H42">
        <f t="shared" si="20"/>
        <v>166045.38864594608</v>
      </c>
      <c r="I42">
        <f t="shared" si="20"/>
        <v>166045.38977851116</v>
      </c>
      <c r="J42">
        <f t="shared" si="20"/>
        <v>166045.38961587471</v>
      </c>
      <c r="K42">
        <f t="shared" si="20"/>
        <v>166045.38963922934</v>
      </c>
      <c r="L42">
        <f t="shared" si="20"/>
        <v>166045.38963587573</v>
      </c>
      <c r="M42">
        <f t="shared" si="20"/>
        <v>166045.38963635702</v>
      </c>
      <c r="N42">
        <f t="shared" si="20"/>
        <v>166045.38963628805</v>
      </c>
      <c r="O42">
        <f t="shared" si="20"/>
        <v>166045.3896362978</v>
      </c>
      <c r="P42">
        <f t="shared" si="20"/>
        <v>166045.38963629649</v>
      </c>
      <c r="Q42">
        <f t="shared" si="20"/>
        <v>166045.38963629669</v>
      </c>
      <c r="R42">
        <f t="shared" si="20"/>
        <v>166045.38963629669</v>
      </c>
      <c r="S42">
        <f t="shared" si="20"/>
        <v>166045.38963629669</v>
      </c>
      <c r="T42">
        <f t="shared" si="20"/>
        <v>166045.38963629669</v>
      </c>
      <c r="U42">
        <f t="shared" si="20"/>
        <v>166045.38963629669</v>
      </c>
    </row>
    <row r="43" spans="2:21">
      <c r="B43" s="7" t="s">
        <v>18</v>
      </c>
      <c r="C43">
        <f>C42+0.0533*COS((1367733.1*C32+280.7)*C34)</f>
        <v>166062.93592908274</v>
      </c>
      <c r="D43">
        <f>D42+0.0533*COS((1367733.1*D32+280.7)*D34)</f>
        <v>166043.09966433572</v>
      </c>
      <c r="E43">
        <f t="shared" ref="E43:U43" si="21">E42+0.0533*COS((1367733.1*E32+280.7)*E34)</f>
        <v>166045.75366064461</v>
      </c>
      <c r="F43">
        <f t="shared" si="21"/>
        <v>166045.37011391259</v>
      </c>
      <c r="G43">
        <f t="shared" si="21"/>
        <v>166045.42513960993</v>
      </c>
      <c r="H43">
        <f t="shared" si="21"/>
        <v>166045.41723688995</v>
      </c>
      <c r="I43">
        <f t="shared" si="21"/>
        <v>166045.41837169585</v>
      </c>
      <c r="J43">
        <f t="shared" si="21"/>
        <v>166045.41820873762</v>
      </c>
      <c r="K43">
        <f t="shared" si="21"/>
        <v>166045.41823213844</v>
      </c>
      <c r="L43">
        <f t="shared" si="21"/>
        <v>166045.4182287782</v>
      </c>
      <c r="M43">
        <f t="shared" si="21"/>
        <v>166045.41822926045</v>
      </c>
      <c r="N43">
        <f t="shared" si="21"/>
        <v>166045.41822919133</v>
      </c>
      <c r="O43">
        <f t="shared" si="21"/>
        <v>166045.41822920111</v>
      </c>
      <c r="P43">
        <f t="shared" si="21"/>
        <v>166045.4182291998</v>
      </c>
      <c r="Q43">
        <f t="shared" si="21"/>
        <v>166045.4182292</v>
      </c>
      <c r="R43">
        <f t="shared" si="21"/>
        <v>166045.4182292</v>
      </c>
      <c r="S43">
        <f t="shared" si="21"/>
        <v>166045.4182292</v>
      </c>
      <c r="T43">
        <f t="shared" si="21"/>
        <v>166045.4182292</v>
      </c>
      <c r="U43">
        <f t="shared" si="21"/>
        <v>166045.4182292</v>
      </c>
    </row>
    <row r="44" spans="2:21">
      <c r="B44" s="7" t="s">
        <v>19</v>
      </c>
      <c r="C44">
        <f>C43+0.0458*COS((854535.2*C32+148.2)*C34)</f>
        <v>166062.90532337071</v>
      </c>
      <c r="D44">
        <f>D43+0.0458*COS((854535.2*D32+148.2)*D34)</f>
        <v>166043.09133707784</v>
      </c>
      <c r="E44">
        <f t="shared" ref="E44:U44" si="22">E43+0.0458*COS((854535.2*E32+148.2)*E34)</f>
        <v>166045.74208291329</v>
      </c>
      <c r="F44">
        <f t="shared" si="22"/>
        <v>166045.35900302048</v>
      </c>
      <c r="G44">
        <f t="shared" si="22"/>
        <v>166045.41396167598</v>
      </c>
      <c r="H44">
        <f t="shared" si="22"/>
        <v>166045.40606858311</v>
      </c>
      <c r="I44">
        <f t="shared" si="22"/>
        <v>166045.40720200655</v>
      </c>
      <c r="J44">
        <f t="shared" si="22"/>
        <v>166045.40703924684</v>
      </c>
      <c r="K44">
        <f t="shared" si="22"/>
        <v>166045.40706261917</v>
      </c>
      <c r="L44">
        <f t="shared" si="22"/>
        <v>166045.407059263</v>
      </c>
      <c r="M44">
        <f t="shared" si="22"/>
        <v>166045.40705974467</v>
      </c>
      <c r="N44">
        <f t="shared" si="22"/>
        <v>166045.40705967564</v>
      </c>
      <c r="O44">
        <f t="shared" si="22"/>
        <v>166045.40705968541</v>
      </c>
      <c r="P44">
        <f t="shared" si="22"/>
        <v>166045.4070596841</v>
      </c>
      <c r="Q44">
        <f t="shared" si="22"/>
        <v>166045.40705968431</v>
      </c>
      <c r="R44">
        <f t="shared" si="22"/>
        <v>166045.40705968431</v>
      </c>
      <c r="S44">
        <f t="shared" si="22"/>
        <v>166045.40705968431</v>
      </c>
      <c r="T44">
        <f t="shared" si="22"/>
        <v>166045.40705968431</v>
      </c>
      <c r="U44">
        <f t="shared" si="22"/>
        <v>166045.40705968431</v>
      </c>
    </row>
    <row r="45" spans="2:21">
      <c r="B45" s="7" t="s">
        <v>20</v>
      </c>
      <c r="C45">
        <f>C44+0.0409*COS((441199.8*C32+47.4)*C34)</f>
        <v>166062.86685254503</v>
      </c>
      <c r="D45">
        <f>D44+0.0409*COS((441199.8*D32+47.4)*D34)</f>
        <v>166043.05828492501</v>
      </c>
      <c r="E45">
        <f t="shared" ref="E45:U45" si="23">E44+0.0409*COS((441199.8*E32+47.4)*E34)</f>
        <v>166045.7081496827</v>
      </c>
      <c r="F45">
        <f t="shared" si="23"/>
        <v>166045.32519431828</v>
      </c>
      <c r="G45">
        <f t="shared" si="23"/>
        <v>166045.38013504964</v>
      </c>
      <c r="H45">
        <f t="shared" si="23"/>
        <v>166045.37224452978</v>
      </c>
      <c r="I45">
        <f t="shared" si="23"/>
        <v>166045.37337758372</v>
      </c>
      <c r="J45">
        <f t="shared" si="23"/>
        <v>166045.37321487709</v>
      </c>
      <c r="K45">
        <f t="shared" si="23"/>
        <v>166045.37323824179</v>
      </c>
      <c r="L45">
        <f t="shared" si="23"/>
        <v>166045.37323488671</v>
      </c>
      <c r="M45">
        <f t="shared" si="23"/>
        <v>166045.37323536823</v>
      </c>
      <c r="N45">
        <f t="shared" si="23"/>
        <v>166045.37323529922</v>
      </c>
      <c r="O45">
        <f t="shared" si="23"/>
        <v>166045.373235309</v>
      </c>
      <c r="P45">
        <f t="shared" si="23"/>
        <v>166045.37323530769</v>
      </c>
      <c r="Q45">
        <f t="shared" si="23"/>
        <v>166045.3732353079</v>
      </c>
      <c r="R45">
        <f t="shared" si="23"/>
        <v>166045.3732353079</v>
      </c>
      <c r="S45">
        <f t="shared" si="23"/>
        <v>166045.3732353079</v>
      </c>
      <c r="T45">
        <f t="shared" si="23"/>
        <v>166045.3732353079</v>
      </c>
      <c r="U45">
        <f t="shared" si="23"/>
        <v>166045.3732353079</v>
      </c>
    </row>
    <row r="46" spans="2:21">
      <c r="B46" s="7" t="s">
        <v>21</v>
      </c>
      <c r="C46">
        <f>C45+0.0347*COS((445267.1*C32+27.9)*C34)</f>
        <v>166062.85951837932</v>
      </c>
      <c r="D46">
        <f>D45+0.0347*COS((445267.1*D32+27.9)*D34)</f>
        <v>166043.06081945496</v>
      </c>
      <c r="E46">
        <f t="shared" ref="E46:U46" si="24">E45+0.0347*COS((445267.1*E32+27.9)*E34)</f>
        <v>166045.70937125155</v>
      </c>
      <c r="F46">
        <f t="shared" si="24"/>
        <v>166045.32660597723</v>
      </c>
      <c r="G46">
        <f t="shared" si="24"/>
        <v>166045.38151944385</v>
      </c>
      <c r="H46">
        <f t="shared" si="24"/>
        <v>166045.37363283985</v>
      </c>
      <c r="I46">
        <f t="shared" si="24"/>
        <v>166045.37476533148</v>
      </c>
      <c r="J46">
        <f t="shared" si="24"/>
        <v>166045.37460270562</v>
      </c>
      <c r="K46">
        <f t="shared" si="24"/>
        <v>166045.37462605871</v>
      </c>
      <c r="L46">
        <f t="shared" si="24"/>
        <v>166045.37462270531</v>
      </c>
      <c r="M46">
        <f t="shared" si="24"/>
        <v>166045.37462318657</v>
      </c>
      <c r="N46">
        <f t="shared" si="24"/>
        <v>166045.37462311762</v>
      </c>
      <c r="O46">
        <f t="shared" si="24"/>
        <v>166045.37462312737</v>
      </c>
      <c r="P46">
        <f t="shared" si="24"/>
        <v>166045.37462312606</v>
      </c>
      <c r="Q46">
        <f t="shared" si="24"/>
        <v>166045.37462312626</v>
      </c>
      <c r="R46">
        <f t="shared" si="24"/>
        <v>166045.37462312626</v>
      </c>
      <c r="S46">
        <f t="shared" si="24"/>
        <v>166045.37462312626</v>
      </c>
      <c r="T46">
        <f t="shared" si="24"/>
        <v>166045.37462312626</v>
      </c>
      <c r="U46">
        <f t="shared" si="24"/>
        <v>166045.37462312626</v>
      </c>
    </row>
    <row r="47" spans="2:21">
      <c r="B47" s="7" t="s">
        <v>22</v>
      </c>
      <c r="C47">
        <f>C46+0.0304*COS((513197.9*C32+222.5)*C34)</f>
        <v>166062.87696920725</v>
      </c>
      <c r="D47">
        <f>D46+0.0304*COS((513197.9*D32+222.5)*D34)</f>
        <v>166043.06927079978</v>
      </c>
      <c r="E47">
        <f t="shared" ref="E47:U47" si="25">E46+0.0304*COS((513197.9*E32+222.5)*E34)</f>
        <v>166045.71908956172</v>
      </c>
      <c r="F47">
        <f t="shared" si="25"/>
        <v>166045.3361420944</v>
      </c>
      <c r="G47">
        <f t="shared" si="25"/>
        <v>166045.39108171899</v>
      </c>
      <c r="H47">
        <f t="shared" si="25"/>
        <v>166045.38319135862</v>
      </c>
      <c r="I47">
        <f t="shared" si="25"/>
        <v>166045.38432438966</v>
      </c>
      <c r="J47">
        <f t="shared" si="25"/>
        <v>166045.38416168632</v>
      </c>
      <c r="K47">
        <f t="shared" si="25"/>
        <v>166045.38418505053</v>
      </c>
      <c r="L47">
        <f t="shared" si="25"/>
        <v>166045.38418169555</v>
      </c>
      <c r="M47">
        <f t="shared" si="25"/>
        <v>166045.38418217702</v>
      </c>
      <c r="N47">
        <f t="shared" si="25"/>
        <v>166045.38418210804</v>
      </c>
      <c r="O47">
        <f t="shared" si="25"/>
        <v>166045.38418211779</v>
      </c>
      <c r="P47">
        <f t="shared" si="25"/>
        <v>166045.38418211648</v>
      </c>
      <c r="Q47">
        <f t="shared" si="25"/>
        <v>166045.38418211669</v>
      </c>
      <c r="R47">
        <f t="shared" si="25"/>
        <v>166045.38418211669</v>
      </c>
      <c r="S47">
        <f t="shared" si="25"/>
        <v>166045.38418211669</v>
      </c>
      <c r="T47">
        <f t="shared" si="25"/>
        <v>166045.38418211669</v>
      </c>
      <c r="U47">
        <f t="shared" si="25"/>
        <v>166045.38418211669</v>
      </c>
    </row>
    <row r="48" spans="2:21">
      <c r="B48" s="7" t="s">
        <v>23</v>
      </c>
      <c r="C48">
        <f>C47+0.0154*COS((75870*C32+41)*C34)</f>
        <v>166062.87562546445</v>
      </c>
      <c r="D48">
        <f>D47+0.0154*COS((75870*D32+41)*D34)</f>
        <v>166043.06718114903</v>
      </c>
      <c r="E48">
        <f t="shared" ref="E48:U48" si="26">E47+0.0154*COS((75870*E32+41)*E34)</f>
        <v>166045.71709847293</v>
      </c>
      <c r="F48">
        <f t="shared" si="26"/>
        <v>166045.33413674208</v>
      </c>
      <c r="G48">
        <f t="shared" si="26"/>
        <v>166045.38907841258</v>
      </c>
      <c r="H48">
        <f t="shared" si="26"/>
        <v>166045.38118775838</v>
      </c>
      <c r="I48">
        <f t="shared" si="26"/>
        <v>166045.38232083162</v>
      </c>
      <c r="J48">
        <f t="shared" si="26"/>
        <v>166045.3821581222</v>
      </c>
      <c r="K48">
        <f t="shared" si="26"/>
        <v>166045.38218148728</v>
      </c>
      <c r="L48">
        <f t="shared" si="26"/>
        <v>166045.38217813219</v>
      </c>
      <c r="M48">
        <f t="shared" si="26"/>
        <v>166045.38217861368</v>
      </c>
      <c r="N48">
        <f t="shared" si="26"/>
        <v>166045.38217854471</v>
      </c>
      <c r="O48">
        <f t="shared" si="26"/>
        <v>166045.38217855446</v>
      </c>
      <c r="P48">
        <f t="shared" si="26"/>
        <v>166045.38217855315</v>
      </c>
      <c r="Q48">
        <f t="shared" si="26"/>
        <v>166045.38217855335</v>
      </c>
      <c r="R48">
        <f t="shared" si="26"/>
        <v>166045.38217855335</v>
      </c>
      <c r="S48">
        <f t="shared" si="26"/>
        <v>166045.38217855335</v>
      </c>
      <c r="T48">
        <f t="shared" si="26"/>
        <v>166045.38217855335</v>
      </c>
      <c r="U48">
        <f t="shared" si="26"/>
        <v>166045.38217855335</v>
      </c>
    </row>
    <row r="49" spans="2:21">
      <c r="B49" s="7" t="s">
        <v>24</v>
      </c>
      <c r="C49">
        <f>C48+0.0125*COS((1443603*C32+52)*C34)</f>
        <v>166062.88752869086</v>
      </c>
      <c r="D49">
        <f>D48+0.0125*COS((1443603*D32+52)*D34)</f>
        <v>166043.07126802305</v>
      </c>
      <c r="E49">
        <f t="shared" ref="E49:U49" si="27">E48+0.0125*COS((1443603*E32+52)*E34)</f>
        <v>166045.72260224735</v>
      </c>
      <c r="F49">
        <f t="shared" si="27"/>
        <v>166045.33944018465</v>
      </c>
      <c r="G49">
        <f t="shared" si="27"/>
        <v>166045.39441069588</v>
      </c>
      <c r="H49">
        <f t="shared" si="27"/>
        <v>166045.38651590163</v>
      </c>
      <c r="I49">
        <f t="shared" si="27"/>
        <v>166045.3876495694</v>
      </c>
      <c r="J49">
        <f t="shared" si="27"/>
        <v>166045.38748677462</v>
      </c>
      <c r="K49">
        <f t="shared" si="27"/>
        <v>166045.38751015195</v>
      </c>
      <c r="L49">
        <f t="shared" si="27"/>
        <v>166045.38750679512</v>
      </c>
      <c r="M49">
        <f t="shared" si="27"/>
        <v>166045.38750727684</v>
      </c>
      <c r="N49">
        <f t="shared" si="27"/>
        <v>166045.38750720784</v>
      </c>
      <c r="O49">
        <f t="shared" si="27"/>
        <v>166045.38750721759</v>
      </c>
      <c r="P49">
        <f t="shared" si="27"/>
        <v>166045.38750721628</v>
      </c>
      <c r="Q49">
        <f t="shared" si="27"/>
        <v>166045.38750721648</v>
      </c>
      <c r="R49">
        <f t="shared" si="27"/>
        <v>166045.38750721648</v>
      </c>
      <c r="S49">
        <f t="shared" si="27"/>
        <v>166045.38750721648</v>
      </c>
      <c r="T49">
        <f t="shared" si="27"/>
        <v>166045.38750721648</v>
      </c>
      <c r="U49">
        <f t="shared" si="27"/>
        <v>166045.38750721648</v>
      </c>
    </row>
    <row r="50" spans="2:21">
      <c r="B50" s="7" t="s">
        <v>25</v>
      </c>
      <c r="C50">
        <f>C49+0.011*COS((489205*C32+142)*C34)</f>
        <v>166062.88151104911</v>
      </c>
      <c r="D50">
        <f>D49+0.011*COS((489205*D32+142)*D34)</f>
        <v>166043.06269849022</v>
      </c>
      <c r="E50">
        <f t="shared" ref="E50:U50" si="28">E49+0.011*COS((489205*E32+142)*E34)</f>
        <v>166045.71432719612</v>
      </c>
      <c r="F50">
        <f t="shared" si="28"/>
        <v>166045.33112163315</v>
      </c>
      <c r="G50">
        <f t="shared" si="28"/>
        <v>166045.38609836574</v>
      </c>
      <c r="H50">
        <f t="shared" si="28"/>
        <v>166045.37820267756</v>
      </c>
      <c r="I50">
        <f t="shared" si="28"/>
        <v>166045.37933647371</v>
      </c>
      <c r="J50">
        <f t="shared" si="28"/>
        <v>166045.37917366048</v>
      </c>
      <c r="K50">
        <f t="shared" si="28"/>
        <v>166045.37919704046</v>
      </c>
      <c r="L50">
        <f t="shared" si="28"/>
        <v>166045.37919368324</v>
      </c>
      <c r="M50">
        <f t="shared" si="28"/>
        <v>166045.37919416503</v>
      </c>
      <c r="N50">
        <f t="shared" si="28"/>
        <v>166045.37919409602</v>
      </c>
      <c r="O50">
        <f t="shared" si="28"/>
        <v>166045.37919410577</v>
      </c>
      <c r="P50">
        <f t="shared" si="28"/>
        <v>166045.37919410446</v>
      </c>
      <c r="Q50">
        <f t="shared" si="28"/>
        <v>166045.37919410467</v>
      </c>
      <c r="R50">
        <f t="shared" si="28"/>
        <v>166045.37919410467</v>
      </c>
      <c r="S50">
        <f t="shared" si="28"/>
        <v>166045.37919410467</v>
      </c>
      <c r="T50">
        <f t="shared" si="28"/>
        <v>166045.37919410467</v>
      </c>
      <c r="U50">
        <f t="shared" si="28"/>
        <v>166045.37919410467</v>
      </c>
    </row>
    <row r="51" spans="2:21">
      <c r="B51" s="7" t="s">
        <v>26</v>
      </c>
      <c r="C51">
        <f>C50+0.0107*COS((1303870*C32+246)*C34)</f>
        <v>166062.88071250904</v>
      </c>
      <c r="D51">
        <f>D50+0.0107*COS((1303870*D32+246)*D34)</f>
        <v>166043.05423506646</v>
      </c>
      <c r="E51">
        <f t="shared" ref="E51:U51" si="29">E50+0.0107*COS((1303870*E32+246)*E34)</f>
        <v>166045.70664082482</v>
      </c>
      <c r="F51">
        <f t="shared" si="29"/>
        <v>166045.32331676228</v>
      </c>
      <c r="G51">
        <f t="shared" si="29"/>
        <v>166045.37831037003</v>
      </c>
      <c r="H51">
        <f t="shared" si="29"/>
        <v>166045.37041225567</v>
      </c>
      <c r="I51">
        <f t="shared" si="29"/>
        <v>166045.37154640016</v>
      </c>
      <c r="J51">
        <f t="shared" si="29"/>
        <v>166045.3713835369</v>
      </c>
      <c r="K51">
        <f t="shared" si="29"/>
        <v>166045.37140692407</v>
      </c>
      <c r="L51">
        <f t="shared" si="29"/>
        <v>166045.3714035658</v>
      </c>
      <c r="M51">
        <f t="shared" si="29"/>
        <v>166045.37140404774</v>
      </c>
      <c r="N51">
        <f t="shared" si="29"/>
        <v>166045.37140397873</v>
      </c>
      <c r="O51">
        <f t="shared" si="29"/>
        <v>166045.37140398848</v>
      </c>
      <c r="P51">
        <f t="shared" si="29"/>
        <v>166045.37140398717</v>
      </c>
      <c r="Q51">
        <f t="shared" si="29"/>
        <v>166045.37140398737</v>
      </c>
      <c r="R51">
        <f t="shared" si="29"/>
        <v>166045.37140398737</v>
      </c>
      <c r="S51">
        <f t="shared" si="29"/>
        <v>166045.37140398737</v>
      </c>
      <c r="T51">
        <f t="shared" si="29"/>
        <v>166045.37140398737</v>
      </c>
      <c r="U51">
        <f t="shared" si="29"/>
        <v>166045.37140398737</v>
      </c>
    </row>
    <row r="52" spans="2:21">
      <c r="B52" s="7" t="s">
        <v>27</v>
      </c>
      <c r="C52">
        <f>C51+0.01*COS((1431597*C32+315)*C34)</f>
        <v>166062.88444491843</v>
      </c>
      <c r="D52">
        <f>D51+0.01*COS((1431597*D32+315)*D34)</f>
        <v>166043.06387667239</v>
      </c>
      <c r="E52">
        <f t="shared" ref="E52:U52" si="30">E51+0.01*COS((1431597*E32+315)*E34)</f>
        <v>166045.715888493</v>
      </c>
      <c r="F52">
        <f t="shared" si="30"/>
        <v>166045.33263006195</v>
      </c>
      <c r="G52">
        <f t="shared" si="30"/>
        <v>166045.38761443255</v>
      </c>
      <c r="H52">
        <f t="shared" si="30"/>
        <v>166045.37971764852</v>
      </c>
      <c r="I52">
        <f t="shared" si="30"/>
        <v>166045.38085160207</v>
      </c>
      <c r="J52">
        <f t="shared" si="30"/>
        <v>166045.38068876622</v>
      </c>
      <c r="K52">
        <f t="shared" si="30"/>
        <v>166045.38071214943</v>
      </c>
      <c r="L52">
        <f t="shared" si="30"/>
        <v>166045.38070879175</v>
      </c>
      <c r="M52">
        <f t="shared" si="30"/>
        <v>166045.3807092736</v>
      </c>
      <c r="N52">
        <f t="shared" si="30"/>
        <v>166045.38070920462</v>
      </c>
      <c r="O52">
        <f t="shared" si="30"/>
        <v>166045.38070921434</v>
      </c>
      <c r="P52">
        <f t="shared" si="30"/>
        <v>166045.38070921303</v>
      </c>
      <c r="Q52">
        <f t="shared" si="30"/>
        <v>166045.38070921323</v>
      </c>
      <c r="R52">
        <f t="shared" si="30"/>
        <v>166045.38070921323</v>
      </c>
      <c r="S52">
        <f t="shared" si="30"/>
        <v>166045.38070921323</v>
      </c>
      <c r="T52">
        <f t="shared" si="30"/>
        <v>166045.38070921323</v>
      </c>
      <c r="U52">
        <f t="shared" si="30"/>
        <v>166045.38070921323</v>
      </c>
    </row>
    <row r="53" spans="2:21">
      <c r="B53" s="7" t="s">
        <v>28</v>
      </c>
      <c r="C53">
        <f>C52+0.0085*COS((826671*C32+111)*C34)</f>
        <v>166062.87731825971</v>
      </c>
      <c r="D53">
        <f>D52+0.0085*COS((826671*D32+111)*D34)</f>
        <v>166043.05538538701</v>
      </c>
      <c r="E53">
        <f t="shared" ref="E53:U53" si="31">E52+0.0085*COS((826671*E32+111)*E34)</f>
        <v>166045.70744526497</v>
      </c>
      <c r="F53">
        <f t="shared" si="31"/>
        <v>166045.32417728935</v>
      </c>
      <c r="G53">
        <f t="shared" si="31"/>
        <v>166045.37916297527</v>
      </c>
      <c r="H53">
        <f t="shared" si="31"/>
        <v>166045.37126600122</v>
      </c>
      <c r="I53">
        <f t="shared" si="31"/>
        <v>166045.37239998204</v>
      </c>
      <c r="J53">
        <f t="shared" si="31"/>
        <v>166045.37223714229</v>
      </c>
      <c r="K53">
        <f t="shared" si="31"/>
        <v>166045.37226052606</v>
      </c>
      <c r="L53">
        <f t="shared" si="31"/>
        <v>166045.37225716829</v>
      </c>
      <c r="M53">
        <f t="shared" si="31"/>
        <v>166045.37225765016</v>
      </c>
      <c r="N53">
        <f t="shared" si="31"/>
        <v>166045.37225758116</v>
      </c>
      <c r="O53">
        <f t="shared" si="31"/>
        <v>166045.37225759088</v>
      </c>
      <c r="P53">
        <f t="shared" si="31"/>
        <v>166045.37225758957</v>
      </c>
      <c r="Q53">
        <f t="shared" si="31"/>
        <v>166045.37225758977</v>
      </c>
      <c r="R53">
        <f t="shared" si="31"/>
        <v>166045.37225758977</v>
      </c>
      <c r="S53">
        <f t="shared" si="31"/>
        <v>166045.37225758977</v>
      </c>
      <c r="T53">
        <f t="shared" si="31"/>
        <v>166045.37225758977</v>
      </c>
      <c r="U53">
        <f t="shared" si="31"/>
        <v>166045.37225758977</v>
      </c>
    </row>
    <row r="54" spans="2:21">
      <c r="B54" s="7" t="s">
        <v>29</v>
      </c>
      <c r="C54">
        <f>C53+0.0079*COS((449334*C32+188)*C34)</f>
        <v>166062.87160800633</v>
      </c>
      <c r="D54">
        <f>D53+0.0079*COS((449334*D32+188)*D34)</f>
        <v>166043.04835723701</v>
      </c>
      <c r="E54">
        <f t="shared" ref="E54:U54" si="32">E53+0.0079*COS((449334*E32+188)*E34)</f>
        <v>166045.70056018131</v>
      </c>
      <c r="F54">
        <f t="shared" si="32"/>
        <v>166045.31727088132</v>
      </c>
      <c r="G54">
        <f t="shared" si="32"/>
        <v>166045.37225961313</v>
      </c>
      <c r="H54">
        <f t="shared" si="32"/>
        <v>166045.36436220136</v>
      </c>
      <c r="I54">
        <f t="shared" si="32"/>
        <v>166045.36549624501</v>
      </c>
      <c r="J54">
        <f t="shared" si="32"/>
        <v>166045.36533339624</v>
      </c>
      <c r="K54">
        <f t="shared" si="32"/>
        <v>166045.36535678132</v>
      </c>
      <c r="L54">
        <f t="shared" si="32"/>
        <v>166045.36535342335</v>
      </c>
      <c r="M54">
        <f t="shared" si="32"/>
        <v>166045.36535390525</v>
      </c>
      <c r="N54">
        <f t="shared" si="32"/>
        <v>166045.36535383624</v>
      </c>
      <c r="O54">
        <f t="shared" si="32"/>
        <v>166045.36535384596</v>
      </c>
      <c r="P54">
        <f t="shared" si="32"/>
        <v>166045.36535384465</v>
      </c>
      <c r="Q54">
        <f t="shared" si="32"/>
        <v>166045.36535384486</v>
      </c>
      <c r="R54">
        <f t="shared" si="32"/>
        <v>166045.36535384486</v>
      </c>
      <c r="S54">
        <f t="shared" si="32"/>
        <v>166045.36535384486</v>
      </c>
      <c r="T54">
        <f t="shared" si="32"/>
        <v>166045.36535384486</v>
      </c>
      <c r="U54">
        <f t="shared" si="32"/>
        <v>166045.36535384486</v>
      </c>
    </row>
    <row r="55" spans="2:21">
      <c r="B55" s="7" t="s">
        <v>30</v>
      </c>
      <c r="C55">
        <f>C54+0.0068*COS((926533*C32+323)*C34)</f>
        <v>166062.87236685</v>
      </c>
      <c r="D55">
        <f>D54+0.0068*COS((926533*D32+323)*D34)</f>
        <v>166043.04519638408</v>
      </c>
      <c r="E55">
        <f t="shared" ref="E55:U55" si="33">E54+0.0068*COS((926533*E32+323)*E34)</f>
        <v>166045.69788341835</v>
      </c>
      <c r="F55">
        <f t="shared" si="33"/>
        <v>166045.31452298697</v>
      </c>
      <c r="G55">
        <f t="shared" si="33"/>
        <v>166045.36952190034</v>
      </c>
      <c r="H55">
        <f t="shared" si="33"/>
        <v>166045.36162302585</v>
      </c>
      <c r="I55">
        <f t="shared" si="33"/>
        <v>166045.36275727951</v>
      </c>
      <c r="J55">
        <f t="shared" si="33"/>
        <v>166045.36259440059</v>
      </c>
      <c r="K55">
        <f t="shared" si="33"/>
        <v>166045.36261779</v>
      </c>
      <c r="L55">
        <f t="shared" si="33"/>
        <v>166045.36261443142</v>
      </c>
      <c r="M55">
        <f t="shared" si="33"/>
        <v>166045.36261491341</v>
      </c>
      <c r="N55">
        <f t="shared" si="33"/>
        <v>166045.36261484437</v>
      </c>
      <c r="O55">
        <f t="shared" si="33"/>
        <v>166045.36261485409</v>
      </c>
      <c r="P55">
        <f t="shared" si="33"/>
        <v>166045.36261485278</v>
      </c>
      <c r="Q55">
        <f t="shared" si="33"/>
        <v>166045.36261485299</v>
      </c>
      <c r="R55">
        <f t="shared" si="33"/>
        <v>166045.36261485299</v>
      </c>
      <c r="S55">
        <f t="shared" si="33"/>
        <v>166045.36261485299</v>
      </c>
      <c r="T55">
        <f t="shared" si="33"/>
        <v>166045.36261485299</v>
      </c>
      <c r="U55">
        <f t="shared" si="33"/>
        <v>166045.36261485299</v>
      </c>
    </row>
    <row r="56" spans="2:21">
      <c r="B56" s="7" t="s">
        <v>31</v>
      </c>
      <c r="C56">
        <f>C55+0.0052*COS((31932*C32+107)*C34)</f>
        <v>166062.87573895502</v>
      </c>
      <c r="D56">
        <f>D55+0.0052*COS((31932*D32+107)*D34)</f>
        <v>166043.04848657697</v>
      </c>
      <c r="E56">
        <f t="shared" ref="E56:U56" si="34">E55+0.0052*COS((31932*E32+107)*E34)</f>
        <v>166045.7011845423</v>
      </c>
      <c r="F56">
        <f t="shared" si="34"/>
        <v>166045.3178225311</v>
      </c>
      <c r="G56">
        <f t="shared" si="34"/>
        <v>166045.37282167113</v>
      </c>
      <c r="H56">
        <f t="shared" si="34"/>
        <v>166045.36492276407</v>
      </c>
      <c r="I56">
        <f t="shared" si="34"/>
        <v>166045.36605702242</v>
      </c>
      <c r="J56">
        <f t="shared" si="34"/>
        <v>166045.36589414283</v>
      </c>
      <c r="K56">
        <f t="shared" si="34"/>
        <v>166045.36591753233</v>
      </c>
      <c r="L56">
        <f t="shared" si="34"/>
        <v>166045.36591417374</v>
      </c>
      <c r="M56">
        <f t="shared" si="34"/>
        <v>166045.36591465573</v>
      </c>
      <c r="N56">
        <f t="shared" si="34"/>
        <v>166045.3659145867</v>
      </c>
      <c r="O56">
        <f t="shared" si="34"/>
        <v>166045.36591459642</v>
      </c>
      <c r="P56">
        <f t="shared" si="34"/>
        <v>166045.36591459511</v>
      </c>
      <c r="Q56">
        <f t="shared" si="34"/>
        <v>166045.36591459531</v>
      </c>
      <c r="R56">
        <f t="shared" si="34"/>
        <v>166045.36591459531</v>
      </c>
      <c r="S56">
        <f t="shared" si="34"/>
        <v>166045.36591459531</v>
      </c>
      <c r="T56">
        <f t="shared" si="34"/>
        <v>166045.36591459531</v>
      </c>
      <c r="U56">
        <f t="shared" si="34"/>
        <v>166045.36591459531</v>
      </c>
    </row>
    <row r="57" spans="2:21">
      <c r="B57" s="7" t="s">
        <v>32</v>
      </c>
      <c r="C57">
        <f>C56+0.005*COS((481266*C32+205)*C34)</f>
        <v>166062.87624947247</v>
      </c>
      <c r="D57">
        <f>D56+0.005*COS((481266*D32+205)*D34)</f>
        <v>166043.05048641612</v>
      </c>
      <c r="E57">
        <f t="shared" ref="E57:U57" si="35">E56+0.005*COS((481266*E32+205)*E34)</f>
        <v>166045.70299505568</v>
      </c>
      <c r="F57">
        <f t="shared" si="35"/>
        <v>166045.31966062839</v>
      </c>
      <c r="G57">
        <f t="shared" si="35"/>
        <v>166045.37465581563</v>
      </c>
      <c r="H57">
        <f t="shared" si="35"/>
        <v>166045.36675747635</v>
      </c>
      <c r="I57">
        <f t="shared" si="35"/>
        <v>166045.36789165318</v>
      </c>
      <c r="J57">
        <f t="shared" si="35"/>
        <v>166045.36772878529</v>
      </c>
      <c r="K57">
        <f t="shared" si="35"/>
        <v>166045.3677521731</v>
      </c>
      <c r="L57">
        <f t="shared" si="35"/>
        <v>166045.36774881478</v>
      </c>
      <c r="M57">
        <f t="shared" si="35"/>
        <v>166045.36774929671</v>
      </c>
      <c r="N57">
        <f t="shared" si="35"/>
        <v>166045.36774922771</v>
      </c>
      <c r="O57">
        <f t="shared" si="35"/>
        <v>166045.36774923743</v>
      </c>
      <c r="P57">
        <f t="shared" si="35"/>
        <v>166045.36774923612</v>
      </c>
      <c r="Q57">
        <f t="shared" si="35"/>
        <v>166045.36774923632</v>
      </c>
      <c r="R57">
        <f t="shared" si="35"/>
        <v>166045.36774923632</v>
      </c>
      <c r="S57">
        <f t="shared" si="35"/>
        <v>166045.36774923632</v>
      </c>
      <c r="T57">
        <f t="shared" si="35"/>
        <v>166045.36774923632</v>
      </c>
      <c r="U57">
        <f t="shared" si="35"/>
        <v>166045.36774923632</v>
      </c>
    </row>
    <row r="58" spans="2:21">
      <c r="B58" s="7" t="s">
        <v>33</v>
      </c>
      <c r="C58">
        <f>C57+0.004*COS((1331734*C32+283)*C34)</f>
        <v>166062.87226103642</v>
      </c>
      <c r="D58">
        <f>D57+0.004*COS((1331734*D32+283)*D34)</f>
        <v>166043.04764148063</v>
      </c>
      <c r="E58">
        <f t="shared" ref="E58:U58" si="36">E57+0.004*COS((1331734*E32+283)*E34)</f>
        <v>166045.69985036406</v>
      </c>
      <c r="F58">
        <f t="shared" si="36"/>
        <v>166045.31655688921</v>
      </c>
      <c r="G58">
        <f t="shared" si="36"/>
        <v>166045.37154615056</v>
      </c>
      <c r="H58">
        <f t="shared" si="36"/>
        <v>166045.36364866132</v>
      </c>
      <c r="I58">
        <f t="shared" si="36"/>
        <v>166045.36478271606</v>
      </c>
      <c r="J58">
        <f t="shared" si="36"/>
        <v>166045.36461986569</v>
      </c>
      <c r="K58">
        <f t="shared" si="36"/>
        <v>166045.364643251</v>
      </c>
      <c r="L58">
        <f t="shared" si="36"/>
        <v>166045.36463989303</v>
      </c>
      <c r="M58">
        <f t="shared" si="36"/>
        <v>166045.3646403749</v>
      </c>
      <c r="N58">
        <f t="shared" si="36"/>
        <v>166045.36464030592</v>
      </c>
      <c r="O58">
        <f t="shared" si="36"/>
        <v>166045.36464031565</v>
      </c>
      <c r="P58">
        <f t="shared" si="36"/>
        <v>166045.36464031434</v>
      </c>
      <c r="Q58">
        <f t="shared" si="36"/>
        <v>166045.36464031454</v>
      </c>
      <c r="R58">
        <f t="shared" si="36"/>
        <v>166045.36464031454</v>
      </c>
      <c r="S58">
        <f t="shared" si="36"/>
        <v>166045.36464031454</v>
      </c>
      <c r="T58">
        <f t="shared" si="36"/>
        <v>166045.36464031454</v>
      </c>
      <c r="U58">
        <f t="shared" si="36"/>
        <v>166045.36464031454</v>
      </c>
    </row>
    <row r="59" spans="2:21">
      <c r="B59" s="7" t="s">
        <v>34</v>
      </c>
      <c r="C59">
        <f>C58+0.004*COS((1844932*C32+56)*C34)</f>
        <v>166062.87532859072</v>
      </c>
      <c r="D59">
        <f>D58+0.004*COS((1844932*D32+56)*D34)</f>
        <v>166043.05117363177</v>
      </c>
      <c r="E59">
        <f t="shared" ref="E59:U59" si="37">E58+0.004*COS((1844932*E32+56)*E34)</f>
        <v>166045.7036326064</v>
      </c>
      <c r="F59">
        <f t="shared" si="37"/>
        <v>166045.32030858903</v>
      </c>
      <c r="G59">
        <f t="shared" si="37"/>
        <v>166045.37530235079</v>
      </c>
      <c r="H59">
        <f t="shared" si="37"/>
        <v>166045.36740421763</v>
      </c>
      <c r="I59">
        <f t="shared" si="37"/>
        <v>166045.36853836488</v>
      </c>
      <c r="J59">
        <f t="shared" si="37"/>
        <v>166045.36837550125</v>
      </c>
      <c r="K59">
        <f t="shared" si="37"/>
        <v>166045.36839888844</v>
      </c>
      <c r="L59">
        <f t="shared" si="37"/>
        <v>166045.36839553021</v>
      </c>
      <c r="M59">
        <f t="shared" si="37"/>
        <v>166045.36839601211</v>
      </c>
      <c r="N59">
        <f t="shared" si="37"/>
        <v>166045.36839594314</v>
      </c>
      <c r="O59">
        <f t="shared" si="37"/>
        <v>166045.36839595286</v>
      </c>
      <c r="P59">
        <f t="shared" si="37"/>
        <v>166045.36839595155</v>
      </c>
      <c r="Q59">
        <f t="shared" si="37"/>
        <v>166045.36839595175</v>
      </c>
      <c r="R59">
        <f t="shared" si="37"/>
        <v>166045.36839595175</v>
      </c>
      <c r="S59">
        <f t="shared" si="37"/>
        <v>166045.36839595175</v>
      </c>
      <c r="T59">
        <f t="shared" si="37"/>
        <v>166045.36839595175</v>
      </c>
      <c r="U59">
        <f t="shared" si="37"/>
        <v>166045.36839595175</v>
      </c>
    </row>
    <row r="60" spans="2:21">
      <c r="B60" s="7" t="s">
        <v>35</v>
      </c>
      <c r="C60">
        <f>C59+0.004*COS((133*C32+29)*C34)</f>
        <v>166062.87637530029</v>
      </c>
      <c r="D60">
        <f>D59+0.004*COS((133*D32+29)*D34)</f>
        <v>166043.05222067123</v>
      </c>
      <c r="E60">
        <f t="shared" ref="E60:U60" si="38">E59+0.004*COS((133*E32+29)*E34)</f>
        <v>166045.70467960215</v>
      </c>
      <c r="F60">
        <f t="shared" si="38"/>
        <v>166045.32135559109</v>
      </c>
      <c r="G60">
        <f t="shared" si="38"/>
        <v>166045.37634935195</v>
      </c>
      <c r="H60">
        <f t="shared" si="38"/>
        <v>166045.36845121894</v>
      </c>
      <c r="I60">
        <f t="shared" si="38"/>
        <v>166045.36958536616</v>
      </c>
      <c r="J60">
        <f t="shared" si="38"/>
        <v>166045.36942250252</v>
      </c>
      <c r="K60">
        <f t="shared" si="38"/>
        <v>166045.36944588972</v>
      </c>
      <c r="L60">
        <f t="shared" si="38"/>
        <v>166045.36944253149</v>
      </c>
      <c r="M60">
        <f t="shared" si="38"/>
        <v>166045.36944301339</v>
      </c>
      <c r="N60">
        <f t="shared" si="38"/>
        <v>166045.36944294441</v>
      </c>
      <c r="O60">
        <f t="shared" si="38"/>
        <v>166045.36944295414</v>
      </c>
      <c r="P60">
        <f t="shared" si="38"/>
        <v>166045.36944295283</v>
      </c>
      <c r="Q60">
        <f t="shared" si="38"/>
        <v>166045.36944295303</v>
      </c>
      <c r="R60">
        <f t="shared" si="38"/>
        <v>166045.36944295303</v>
      </c>
      <c r="S60">
        <f t="shared" si="38"/>
        <v>166045.36944295303</v>
      </c>
      <c r="T60">
        <f t="shared" si="38"/>
        <v>166045.36944295303</v>
      </c>
      <c r="U60">
        <f t="shared" si="38"/>
        <v>166045.36944295303</v>
      </c>
    </row>
    <row r="61" spans="2:21">
      <c r="B61" s="7" t="s">
        <v>36</v>
      </c>
      <c r="C61">
        <f>C60+0.0038*COS((1781068*C32+21)*C34)</f>
        <v>166062.8792023657</v>
      </c>
      <c r="D61">
        <f>D60+0.0038*COS((1781068*D32+21)*D34)</f>
        <v>166043.05107846024</v>
      </c>
      <c r="E61">
        <f t="shared" ref="E61:U61" si="39">E60+0.0038*COS((1781068*E32+21)*E34)</f>
        <v>166045.70409775869</v>
      </c>
      <c r="F61">
        <f t="shared" si="39"/>
        <v>166045.32069154948</v>
      </c>
      <c r="G61">
        <f t="shared" si="39"/>
        <v>166045.37569708246</v>
      </c>
      <c r="H61">
        <f t="shared" si="39"/>
        <v>166045.36779725831</v>
      </c>
      <c r="I61">
        <f t="shared" si="39"/>
        <v>166045.36893164838</v>
      </c>
      <c r="J61">
        <f t="shared" si="39"/>
        <v>166045.36876874988</v>
      </c>
      <c r="K61">
        <f t="shared" si="39"/>
        <v>166045.36879214208</v>
      </c>
      <c r="L61">
        <f t="shared" si="39"/>
        <v>166045.36878878312</v>
      </c>
      <c r="M61">
        <f t="shared" si="39"/>
        <v>166045.36878926511</v>
      </c>
      <c r="N61">
        <f t="shared" si="39"/>
        <v>166045.36878919613</v>
      </c>
      <c r="O61">
        <f t="shared" si="39"/>
        <v>166045.36878920585</v>
      </c>
      <c r="P61">
        <f t="shared" si="39"/>
        <v>166045.36878920454</v>
      </c>
      <c r="Q61">
        <f t="shared" si="39"/>
        <v>166045.36878920475</v>
      </c>
      <c r="R61">
        <f t="shared" si="39"/>
        <v>166045.36878920475</v>
      </c>
      <c r="S61">
        <f t="shared" si="39"/>
        <v>166045.36878920475</v>
      </c>
      <c r="T61">
        <f t="shared" si="39"/>
        <v>166045.36878920475</v>
      </c>
      <c r="U61">
        <f t="shared" si="39"/>
        <v>166045.36878920475</v>
      </c>
    </row>
    <row r="62" spans="2:21">
      <c r="B62" s="7" t="s">
        <v>37</v>
      </c>
      <c r="C62">
        <f>C61+0.0037*COS((541062*C32+259)*C34)</f>
        <v>166062.87650538763</v>
      </c>
      <c r="D62">
        <f>D61+0.0037*COS((541062*D32+259)*D34)</f>
        <v>166043.04767989332</v>
      </c>
      <c r="E62">
        <f t="shared" ref="E62:U62" si="40">E61+0.0037*COS((541062*E32+259)*E34)</f>
        <v>166045.70077012913</v>
      </c>
      <c r="F62">
        <f t="shared" si="40"/>
        <v>166045.31735321772</v>
      </c>
      <c r="G62">
        <f t="shared" si="40"/>
        <v>166045.37236027679</v>
      </c>
      <c r="H62">
        <f t="shared" si="40"/>
        <v>166045.36446023325</v>
      </c>
      <c r="I62">
        <f t="shared" si="40"/>
        <v>166045.36559465481</v>
      </c>
      <c r="J62">
        <f t="shared" si="40"/>
        <v>166045.36543175179</v>
      </c>
      <c r="K62">
        <f t="shared" si="40"/>
        <v>166045.36545514464</v>
      </c>
      <c r="L62">
        <f t="shared" si="40"/>
        <v>166045.36545178559</v>
      </c>
      <c r="M62">
        <f t="shared" si="40"/>
        <v>166045.36545226761</v>
      </c>
      <c r="N62">
        <f t="shared" si="40"/>
        <v>166045.36545219863</v>
      </c>
      <c r="O62">
        <f t="shared" si="40"/>
        <v>166045.36545220835</v>
      </c>
      <c r="P62">
        <f t="shared" si="40"/>
        <v>166045.36545220704</v>
      </c>
      <c r="Q62">
        <f t="shared" si="40"/>
        <v>166045.36545220725</v>
      </c>
      <c r="R62">
        <f t="shared" si="40"/>
        <v>166045.36545220725</v>
      </c>
      <c r="S62">
        <f t="shared" si="40"/>
        <v>166045.36545220725</v>
      </c>
      <c r="T62">
        <f t="shared" si="40"/>
        <v>166045.36545220725</v>
      </c>
      <c r="U62">
        <f t="shared" si="40"/>
        <v>166045.36545220725</v>
      </c>
    </row>
    <row r="63" spans="2:21">
      <c r="B63" s="7" t="s">
        <v>38</v>
      </c>
      <c r="C63">
        <f>C62+0.0028*COS((1934*C32+145)*C34)</f>
        <v>166062.8764352281</v>
      </c>
      <c r="D63">
        <f>D62+0.0028*COS((1934*D32+145)*D34)</f>
        <v>166043.04761321188</v>
      </c>
      <c r="E63">
        <f t="shared" ref="E63:U63" si="41">E62+0.0028*COS((1934*E32+145)*E34)</f>
        <v>166045.70070298694</v>
      </c>
      <c r="F63">
        <f t="shared" si="41"/>
        <v>166045.31728614218</v>
      </c>
      <c r="G63">
        <f t="shared" si="41"/>
        <v>166045.37229319167</v>
      </c>
      <c r="H63">
        <f t="shared" si="41"/>
        <v>166045.36439314953</v>
      </c>
      <c r="I63">
        <f t="shared" si="41"/>
        <v>166045.36552757089</v>
      </c>
      <c r="J63">
        <f t="shared" si="41"/>
        <v>166045.3653646679</v>
      </c>
      <c r="K63">
        <f t="shared" si="41"/>
        <v>166045.36538806075</v>
      </c>
      <c r="L63">
        <f t="shared" si="41"/>
        <v>166045.3653847017</v>
      </c>
      <c r="M63">
        <f t="shared" si="41"/>
        <v>166045.36538518372</v>
      </c>
      <c r="N63">
        <f t="shared" si="41"/>
        <v>166045.36538511474</v>
      </c>
      <c r="O63">
        <f t="shared" si="41"/>
        <v>166045.36538512446</v>
      </c>
      <c r="P63">
        <f t="shared" si="41"/>
        <v>166045.36538512315</v>
      </c>
      <c r="Q63">
        <f t="shared" si="41"/>
        <v>166045.36538512335</v>
      </c>
      <c r="R63">
        <f t="shared" si="41"/>
        <v>166045.36538512335</v>
      </c>
      <c r="S63">
        <f t="shared" si="41"/>
        <v>166045.36538512335</v>
      </c>
      <c r="T63">
        <f t="shared" si="41"/>
        <v>166045.36538512335</v>
      </c>
      <c r="U63">
        <f t="shared" si="41"/>
        <v>166045.36538512335</v>
      </c>
    </row>
    <row r="64" spans="2:21">
      <c r="B64" s="7" t="s">
        <v>39</v>
      </c>
      <c r="C64">
        <f>C63+0.0027*COS((918399*C32+182)*C34)</f>
        <v>166062.87415851312</v>
      </c>
      <c r="D64">
        <f>D63+0.0027*COS((918399*D32+182)*D34)</f>
        <v>166043.04491389584</v>
      </c>
      <c r="E64">
        <f t="shared" ref="E64:U64" si="42">E63+0.0027*COS((918399*E32+182)*E34)</f>
        <v>166045.69800716714</v>
      </c>
      <c r="F64">
        <f t="shared" si="42"/>
        <v>166045.31458879658</v>
      </c>
      <c r="G64">
        <f t="shared" si="42"/>
        <v>166045.36959604375</v>
      </c>
      <c r="H64">
        <f t="shared" si="42"/>
        <v>166045.3616959728</v>
      </c>
      <c r="I64">
        <f t="shared" si="42"/>
        <v>166045.36283039828</v>
      </c>
      <c r="J64">
        <f t="shared" si="42"/>
        <v>166045.36266749469</v>
      </c>
      <c r="K64">
        <f t="shared" si="42"/>
        <v>166045.36269088762</v>
      </c>
      <c r="L64">
        <f t="shared" si="42"/>
        <v>166045.36268752857</v>
      </c>
      <c r="M64">
        <f t="shared" si="42"/>
        <v>166045.36268801059</v>
      </c>
      <c r="N64">
        <f t="shared" si="42"/>
        <v>166045.36268794161</v>
      </c>
      <c r="O64">
        <f t="shared" si="42"/>
        <v>166045.36268795133</v>
      </c>
      <c r="P64">
        <f t="shared" si="42"/>
        <v>166045.36268795002</v>
      </c>
      <c r="Q64">
        <f t="shared" si="42"/>
        <v>166045.36268795023</v>
      </c>
      <c r="R64">
        <f t="shared" si="42"/>
        <v>166045.36268795023</v>
      </c>
      <c r="S64">
        <f t="shared" si="42"/>
        <v>166045.36268795023</v>
      </c>
      <c r="T64">
        <f t="shared" si="42"/>
        <v>166045.36268795023</v>
      </c>
      <c r="U64">
        <f t="shared" si="42"/>
        <v>166045.36268795023</v>
      </c>
    </row>
    <row r="65" spans="2:21">
      <c r="B65" s="7" t="s">
        <v>40</v>
      </c>
      <c r="C65">
        <f>C64+0.0026*COS((1379739*C32+17)*C34)</f>
        <v>166062.87372355803</v>
      </c>
      <c r="D65">
        <f>D64+0.0026*COS((1379739*D32+17)*D34)</f>
        <v>166043.04265276511</v>
      </c>
      <c r="E65">
        <f t="shared" ref="E65:U65" si="43">E64+0.0026*COS((1379739*E32+17)*E34)</f>
        <v>166045.69591197305</v>
      </c>
      <c r="F65">
        <f t="shared" si="43"/>
        <v>166045.3124677538</v>
      </c>
      <c r="G65">
        <f t="shared" si="43"/>
        <v>166045.36747867137</v>
      </c>
      <c r="H65">
        <f t="shared" si="43"/>
        <v>166045.3595780725</v>
      </c>
      <c r="I65">
        <f t="shared" si="43"/>
        <v>166045.36071257378</v>
      </c>
      <c r="J65">
        <f t="shared" si="43"/>
        <v>166045.36054965929</v>
      </c>
      <c r="K65">
        <f t="shared" si="43"/>
        <v>166045.3605730538</v>
      </c>
      <c r="L65">
        <f t="shared" si="43"/>
        <v>166045.36056969452</v>
      </c>
      <c r="M65">
        <f t="shared" si="43"/>
        <v>166045.36057017656</v>
      </c>
      <c r="N65">
        <f t="shared" si="43"/>
        <v>166045.36057010759</v>
      </c>
      <c r="O65">
        <f t="shared" si="43"/>
        <v>166045.36057011731</v>
      </c>
      <c r="P65">
        <f t="shared" si="43"/>
        <v>166045.360570116</v>
      </c>
      <c r="Q65">
        <f t="shared" si="43"/>
        <v>166045.3605701162</v>
      </c>
      <c r="R65">
        <f t="shared" si="43"/>
        <v>166045.3605701162</v>
      </c>
      <c r="S65">
        <f t="shared" si="43"/>
        <v>166045.3605701162</v>
      </c>
      <c r="T65">
        <f t="shared" si="43"/>
        <v>166045.3605701162</v>
      </c>
      <c r="U65">
        <f t="shared" si="43"/>
        <v>166045.3605701162</v>
      </c>
    </row>
    <row r="66" spans="2:21">
      <c r="B66" s="7" t="s">
        <v>41</v>
      </c>
      <c r="C66">
        <f>C65+0.0024*COS((99863*C32+122)*C34)</f>
        <v>166062.87587561863</v>
      </c>
      <c r="D66">
        <f>D65+0.0024*COS((99863*D32+122)*D34)</f>
        <v>166043.04473228366</v>
      </c>
      <c r="E66">
        <f t="shared" ref="E66:U66" si="44">E65+0.0024*COS((99863*E32+122)*E34)</f>
        <v>166045.69800159961</v>
      </c>
      <c r="F66">
        <f t="shared" si="44"/>
        <v>166045.31455592744</v>
      </c>
      <c r="G66">
        <f t="shared" si="44"/>
        <v>166045.3695670536</v>
      </c>
      <c r="H66">
        <f t="shared" si="44"/>
        <v>166045.36166642478</v>
      </c>
      <c r="I66">
        <f t="shared" si="44"/>
        <v>166045.36280093036</v>
      </c>
      <c r="J66">
        <f t="shared" si="44"/>
        <v>166045.36263801527</v>
      </c>
      <c r="K66">
        <f t="shared" si="44"/>
        <v>166045.36266140986</v>
      </c>
      <c r="L66">
        <f t="shared" si="44"/>
        <v>166045.36265805055</v>
      </c>
      <c r="M66">
        <f t="shared" si="44"/>
        <v>166045.3626585326</v>
      </c>
      <c r="N66">
        <f t="shared" si="44"/>
        <v>166045.36265846362</v>
      </c>
      <c r="O66">
        <f t="shared" si="44"/>
        <v>166045.36265847334</v>
      </c>
      <c r="P66">
        <f t="shared" si="44"/>
        <v>166045.36265847203</v>
      </c>
      <c r="Q66">
        <f t="shared" si="44"/>
        <v>166045.36265847224</v>
      </c>
      <c r="R66">
        <f t="shared" si="44"/>
        <v>166045.36265847224</v>
      </c>
      <c r="S66">
        <f t="shared" si="44"/>
        <v>166045.36265847224</v>
      </c>
      <c r="T66">
        <f t="shared" si="44"/>
        <v>166045.36265847224</v>
      </c>
      <c r="U66">
        <f t="shared" si="44"/>
        <v>166045.36265847224</v>
      </c>
    </row>
    <row r="67" spans="2:21">
      <c r="B67" s="7" t="s">
        <v>42</v>
      </c>
      <c r="C67">
        <f>C66+0.0023*COS((922466*C32+163)*C34)</f>
        <v>166062.87379174991</v>
      </c>
      <c r="D67">
        <f>D66+0.0023*COS((922466*D32+163)*D34)</f>
        <v>166043.04354750668</v>
      </c>
      <c r="E67">
        <f t="shared" ref="E67:U67" si="45">E66+0.0023*COS((922466*E32+163)*E34)</f>
        <v>166045.69666586199</v>
      </c>
      <c r="F67">
        <f t="shared" si="45"/>
        <v>166045.3132415406</v>
      </c>
      <c r="G67">
        <f t="shared" si="45"/>
        <v>166045.36824959365</v>
      </c>
      <c r="H67">
        <f t="shared" si="45"/>
        <v>166045.36034940599</v>
      </c>
      <c r="I67">
        <f t="shared" si="45"/>
        <v>166045.36148384822</v>
      </c>
      <c r="J67">
        <f t="shared" si="45"/>
        <v>166045.3613209422</v>
      </c>
      <c r="K67">
        <f t="shared" si="45"/>
        <v>166045.36134433548</v>
      </c>
      <c r="L67">
        <f t="shared" si="45"/>
        <v>166045.36134097638</v>
      </c>
      <c r="M67">
        <f t="shared" si="45"/>
        <v>166045.3613414584</v>
      </c>
      <c r="N67">
        <f t="shared" si="45"/>
        <v>166045.36134138942</v>
      </c>
      <c r="O67">
        <f t="shared" si="45"/>
        <v>166045.36134139914</v>
      </c>
      <c r="P67">
        <f t="shared" si="45"/>
        <v>166045.36134139783</v>
      </c>
      <c r="Q67">
        <f t="shared" si="45"/>
        <v>166045.36134139803</v>
      </c>
      <c r="R67">
        <f t="shared" si="45"/>
        <v>166045.36134139803</v>
      </c>
      <c r="S67">
        <f t="shared" si="45"/>
        <v>166045.36134139803</v>
      </c>
      <c r="T67">
        <f t="shared" si="45"/>
        <v>166045.36134139803</v>
      </c>
      <c r="U67">
        <f t="shared" si="45"/>
        <v>166045.36134139803</v>
      </c>
    </row>
    <row r="68" spans="2:21">
      <c r="B68" s="7" t="s">
        <v>43</v>
      </c>
      <c r="C68">
        <f>C67+0.0022*COS((818536*C32+151)*C34)</f>
        <v>166062.87569297801</v>
      </c>
      <c r="D68">
        <f>D67+0.0022*COS((818536*D32+151)*D34)</f>
        <v>166043.04463617408</v>
      </c>
      <c r="E68">
        <f t="shared" ref="E68:U68" si="46">E67+0.0022*COS((818536*E32+151)*E34)</f>
        <v>166045.69788495984</v>
      </c>
      <c r="F68">
        <f t="shared" si="46"/>
        <v>166045.31444212122</v>
      </c>
      <c r="G68">
        <f t="shared" si="46"/>
        <v>166045.36945283797</v>
      </c>
      <c r="H68">
        <f t="shared" si="46"/>
        <v>166045.36155226789</v>
      </c>
      <c r="I68">
        <f t="shared" si="46"/>
        <v>166045.36268676503</v>
      </c>
      <c r="J68">
        <f t="shared" si="46"/>
        <v>166045.36252385113</v>
      </c>
      <c r="K68">
        <f t="shared" si="46"/>
        <v>166045.36254724555</v>
      </c>
      <c r="L68">
        <f t="shared" si="46"/>
        <v>166045.36254388629</v>
      </c>
      <c r="M68">
        <f t="shared" si="46"/>
        <v>166045.36254436834</v>
      </c>
      <c r="N68">
        <f t="shared" si="46"/>
        <v>166045.36254429934</v>
      </c>
      <c r="O68">
        <f t="shared" si="46"/>
        <v>166045.36254430906</v>
      </c>
      <c r="P68">
        <f t="shared" si="46"/>
        <v>166045.36254430775</v>
      </c>
      <c r="Q68">
        <f t="shared" si="46"/>
        <v>166045.36254430795</v>
      </c>
      <c r="R68">
        <f t="shared" si="46"/>
        <v>166045.36254430795</v>
      </c>
      <c r="S68">
        <f t="shared" si="46"/>
        <v>166045.36254430795</v>
      </c>
      <c r="T68">
        <f t="shared" si="46"/>
        <v>166045.36254430795</v>
      </c>
      <c r="U68">
        <f t="shared" si="46"/>
        <v>166045.36254430795</v>
      </c>
    </row>
    <row r="69" spans="2:21">
      <c r="B69" s="7" t="s">
        <v>44</v>
      </c>
      <c r="C69">
        <f>C68+0.0021*COS((990397*C32+357)*C34)</f>
        <v>166062.87779058015</v>
      </c>
      <c r="D69">
        <f>D68+0.0021*COS((990397*D32+357)*D34)</f>
        <v>166043.04626365611</v>
      </c>
      <c r="E69">
        <f t="shared" ref="E69:U69" si="47">E68+0.0021*COS((990397*E32+357)*E34)</f>
        <v>166045.69961839571</v>
      </c>
      <c r="F69">
        <f t="shared" si="47"/>
        <v>166045.31616097412</v>
      </c>
      <c r="G69">
        <f t="shared" si="47"/>
        <v>166045.37117379846</v>
      </c>
      <c r="H69">
        <f t="shared" si="47"/>
        <v>166045.36327292601</v>
      </c>
      <c r="I69">
        <f t="shared" si="47"/>
        <v>166045.36440746658</v>
      </c>
      <c r="J69">
        <f t="shared" si="47"/>
        <v>166045.36424454645</v>
      </c>
      <c r="K69">
        <f t="shared" si="47"/>
        <v>166045.36426794177</v>
      </c>
      <c r="L69">
        <f t="shared" si="47"/>
        <v>166045.36426458237</v>
      </c>
      <c r="M69">
        <f t="shared" si="47"/>
        <v>166045.36426506445</v>
      </c>
      <c r="N69">
        <f t="shared" si="47"/>
        <v>166045.36426499544</v>
      </c>
      <c r="O69">
        <f t="shared" si="47"/>
        <v>166045.36426500516</v>
      </c>
      <c r="P69">
        <f t="shared" si="47"/>
        <v>166045.36426500385</v>
      </c>
      <c r="Q69">
        <f t="shared" si="47"/>
        <v>166045.36426500406</v>
      </c>
      <c r="R69">
        <f t="shared" si="47"/>
        <v>166045.36426500406</v>
      </c>
      <c r="S69">
        <f t="shared" si="47"/>
        <v>166045.36426500406</v>
      </c>
      <c r="T69">
        <f t="shared" si="47"/>
        <v>166045.36426500406</v>
      </c>
      <c r="U69">
        <f t="shared" si="47"/>
        <v>166045.36426500406</v>
      </c>
    </row>
    <row r="70" spans="2:21">
      <c r="B70" s="7" t="s">
        <v>45</v>
      </c>
      <c r="C70">
        <f>C69+0.0021*COS((71998*C32+85)*C34)</f>
        <v>166062.87900275696</v>
      </c>
      <c r="D70">
        <f>D69+0.0021*COS((71998*D32+85)*D34)</f>
        <v>166043.04755383023</v>
      </c>
      <c r="E70">
        <f t="shared" ref="E70:U70" si="48">E69+0.0021*COS((71998*E32+85)*E34)</f>
        <v>166045.70089839271</v>
      </c>
      <c r="F70">
        <f t="shared" si="48"/>
        <v>166045.31744244637</v>
      </c>
      <c r="G70">
        <f t="shared" si="48"/>
        <v>166045.37245505914</v>
      </c>
      <c r="H70">
        <f t="shared" si="48"/>
        <v>166045.36455421709</v>
      </c>
      <c r="I70">
        <f t="shared" si="48"/>
        <v>166045.36568875329</v>
      </c>
      <c r="J70">
        <f t="shared" si="48"/>
        <v>166045.3655258338</v>
      </c>
      <c r="K70">
        <f t="shared" si="48"/>
        <v>166045.36554922903</v>
      </c>
      <c r="L70">
        <f t="shared" si="48"/>
        <v>166045.36554586963</v>
      </c>
      <c r="M70">
        <f t="shared" si="48"/>
        <v>166045.36554635171</v>
      </c>
      <c r="N70">
        <f t="shared" si="48"/>
        <v>166045.3655462827</v>
      </c>
      <c r="O70">
        <f t="shared" si="48"/>
        <v>166045.36554629242</v>
      </c>
      <c r="P70">
        <f t="shared" si="48"/>
        <v>166045.36554629111</v>
      </c>
      <c r="Q70">
        <f t="shared" si="48"/>
        <v>166045.36554629132</v>
      </c>
      <c r="R70">
        <f t="shared" si="48"/>
        <v>166045.36554629132</v>
      </c>
      <c r="S70">
        <f t="shared" si="48"/>
        <v>166045.36554629132</v>
      </c>
      <c r="T70">
        <f t="shared" si="48"/>
        <v>166045.36554629132</v>
      </c>
      <c r="U70">
        <f t="shared" si="48"/>
        <v>166045.36554629132</v>
      </c>
    </row>
    <row r="71" spans="2:21">
      <c r="B71" s="7" t="s">
        <v>46</v>
      </c>
      <c r="C71">
        <f>C70+0.0021*COS((341337*C32+16)*C34)</f>
        <v>166062.87926217733</v>
      </c>
      <c r="D71">
        <f>D70+0.0021*COS((341337*D32+16)*D34)</f>
        <v>166043.0473536902</v>
      </c>
      <c r="E71">
        <f t="shared" ref="E71:U71" si="49">E70+0.0021*COS((341337*E32+16)*E34)</f>
        <v>166045.7007590562</v>
      </c>
      <c r="F71">
        <f t="shared" si="49"/>
        <v>166045.31729430537</v>
      </c>
      <c r="G71">
        <f t="shared" si="49"/>
        <v>166045.37230818093</v>
      </c>
      <c r="H71">
        <f t="shared" si="49"/>
        <v>166045.3644071575</v>
      </c>
      <c r="I71">
        <f t="shared" si="49"/>
        <v>166045.36554171974</v>
      </c>
      <c r="J71">
        <f t="shared" si="49"/>
        <v>166045.3653787965</v>
      </c>
      <c r="K71">
        <f t="shared" si="49"/>
        <v>166045.36540219228</v>
      </c>
      <c r="L71">
        <f t="shared" si="49"/>
        <v>166045.3653988328</v>
      </c>
      <c r="M71">
        <f t="shared" si="49"/>
        <v>166045.36539931491</v>
      </c>
      <c r="N71">
        <f t="shared" si="49"/>
        <v>166045.3653992459</v>
      </c>
      <c r="O71">
        <f t="shared" si="49"/>
        <v>166045.36539925562</v>
      </c>
      <c r="P71">
        <f t="shared" si="49"/>
        <v>166045.36539925431</v>
      </c>
      <c r="Q71">
        <f t="shared" si="49"/>
        <v>166045.36539925452</v>
      </c>
      <c r="R71">
        <f t="shared" si="49"/>
        <v>166045.36539925452</v>
      </c>
      <c r="S71">
        <f t="shared" si="49"/>
        <v>166045.36539925452</v>
      </c>
      <c r="T71">
        <f t="shared" si="49"/>
        <v>166045.36539925452</v>
      </c>
      <c r="U71">
        <f t="shared" si="49"/>
        <v>166045.36539925452</v>
      </c>
    </row>
    <row r="72" spans="2:21">
      <c r="B72" s="7" t="s">
        <v>47</v>
      </c>
      <c r="C72">
        <f>C71+0.0018*COS((401329*C32+274)*C34)</f>
        <v>166062.88078365798</v>
      </c>
      <c r="D72">
        <f>D71+0.0018*COS((401329*D32+274)*D34)</f>
        <v>166043.0485796149</v>
      </c>
      <c r="E72">
        <f t="shared" ref="E72:U72" si="50">E71+0.0018*COS((401329*E32+274)*E34)</f>
        <v>166045.7020292744</v>
      </c>
      <c r="F72">
        <f t="shared" si="50"/>
        <v>166045.31855820637</v>
      </c>
      <c r="G72">
        <f t="shared" si="50"/>
        <v>166045.37357299001</v>
      </c>
      <c r="H72">
        <f t="shared" si="50"/>
        <v>166045.36567183619</v>
      </c>
      <c r="I72">
        <f t="shared" si="50"/>
        <v>166045.36680641718</v>
      </c>
      <c r="J72">
        <f t="shared" si="50"/>
        <v>166045.36664349123</v>
      </c>
      <c r="K72">
        <f t="shared" si="50"/>
        <v>166045.36666688739</v>
      </c>
      <c r="L72">
        <f t="shared" si="50"/>
        <v>166045.36666352788</v>
      </c>
      <c r="M72">
        <f t="shared" si="50"/>
        <v>166045.36666400998</v>
      </c>
      <c r="N72">
        <f t="shared" si="50"/>
        <v>166045.36666394098</v>
      </c>
      <c r="O72">
        <f t="shared" si="50"/>
        <v>166045.3666639507</v>
      </c>
      <c r="P72">
        <f t="shared" si="50"/>
        <v>166045.36666394939</v>
      </c>
      <c r="Q72">
        <f t="shared" si="50"/>
        <v>166045.36666394959</v>
      </c>
      <c r="R72">
        <f t="shared" si="50"/>
        <v>166045.36666394959</v>
      </c>
      <c r="S72">
        <f t="shared" si="50"/>
        <v>166045.36666394959</v>
      </c>
      <c r="T72">
        <f t="shared" si="50"/>
        <v>166045.36666394959</v>
      </c>
      <c r="U72">
        <f t="shared" si="50"/>
        <v>166045.36666394959</v>
      </c>
    </row>
    <row r="73" spans="2:21">
      <c r="B73" s="7" t="s">
        <v>48</v>
      </c>
      <c r="C73">
        <f>C72+0.0016*COS((1856938*C32+152)*C34)</f>
        <v>166062.88187617142</v>
      </c>
      <c r="D73">
        <f>D72+0.0016*COS((1856938*D32+152)*D34)</f>
        <v>166043.04789606531</v>
      </c>
      <c r="E73">
        <f t="shared" ref="E73:U73" si="51">E72+0.0016*COS((1856938*E32+152)*E34)</f>
        <v>166045.70158191692</v>
      </c>
      <c r="F73">
        <f t="shared" si="51"/>
        <v>166045.31807584807</v>
      </c>
      <c r="G73">
        <f t="shared" si="51"/>
        <v>166045.37309563727</v>
      </c>
      <c r="H73">
        <f t="shared" si="51"/>
        <v>166045.36519376424</v>
      </c>
      <c r="I73">
        <f t="shared" si="51"/>
        <v>166045.36632844849</v>
      </c>
      <c r="J73">
        <f t="shared" si="51"/>
        <v>166045.36616550773</v>
      </c>
      <c r="K73">
        <f t="shared" si="51"/>
        <v>166045.36618890602</v>
      </c>
      <c r="L73">
        <f t="shared" si="51"/>
        <v>166045.36618554618</v>
      </c>
      <c r="M73">
        <f t="shared" si="51"/>
        <v>166045.36618602835</v>
      </c>
      <c r="N73">
        <f t="shared" si="51"/>
        <v>166045.36618595934</v>
      </c>
      <c r="O73">
        <f t="shared" si="51"/>
        <v>166045.36618596906</v>
      </c>
      <c r="P73">
        <f t="shared" si="51"/>
        <v>166045.36618596775</v>
      </c>
      <c r="Q73">
        <f t="shared" si="51"/>
        <v>166045.36618596796</v>
      </c>
      <c r="R73">
        <f t="shared" si="51"/>
        <v>166045.36618596796</v>
      </c>
      <c r="S73">
        <f t="shared" si="51"/>
        <v>166045.36618596796</v>
      </c>
      <c r="T73">
        <f t="shared" si="51"/>
        <v>166045.36618596796</v>
      </c>
      <c r="U73">
        <f t="shared" si="51"/>
        <v>166045.36618596796</v>
      </c>
    </row>
    <row r="74" spans="2:21">
      <c r="B74" s="7" t="s">
        <v>49</v>
      </c>
      <c r="C74">
        <f>C73+0.0012*COS((1267871*C32+249)*C34)</f>
        <v>166062.88158895684</v>
      </c>
      <c r="D74">
        <f>D73+0.0012*COS((1267871*D32+249)*D34)</f>
        <v>166043.04854653083</v>
      </c>
      <c r="E74">
        <f t="shared" ref="E74:U74" si="52">E73+0.0012*COS((1267871*E32+249)*E34)</f>
        <v>166045.70211999802</v>
      </c>
      <c r="F74">
        <f t="shared" si="52"/>
        <v>166045.31863060602</v>
      </c>
      <c r="G74">
        <f t="shared" si="52"/>
        <v>166045.37364801124</v>
      </c>
      <c r="H74">
        <f t="shared" si="52"/>
        <v>166045.36574648079</v>
      </c>
      <c r="I74">
        <f t="shared" si="52"/>
        <v>166045.36688111586</v>
      </c>
      <c r="J74">
        <f t="shared" si="52"/>
        <v>166045.36671818214</v>
      </c>
      <c r="K74">
        <f t="shared" si="52"/>
        <v>166045.3667415794</v>
      </c>
      <c r="L74">
        <f t="shared" si="52"/>
        <v>166045.36673821972</v>
      </c>
      <c r="M74">
        <f t="shared" si="52"/>
        <v>166045.36673870188</v>
      </c>
      <c r="N74">
        <f t="shared" si="52"/>
        <v>166045.36673863287</v>
      </c>
      <c r="O74">
        <f t="shared" si="52"/>
        <v>166045.3667386426</v>
      </c>
      <c r="P74">
        <f t="shared" si="52"/>
        <v>166045.36673864129</v>
      </c>
      <c r="Q74">
        <f t="shared" si="52"/>
        <v>166045.36673864149</v>
      </c>
      <c r="R74">
        <f t="shared" si="52"/>
        <v>166045.36673864149</v>
      </c>
      <c r="S74">
        <f t="shared" si="52"/>
        <v>166045.36673864149</v>
      </c>
      <c r="T74">
        <f t="shared" si="52"/>
        <v>166045.36673864149</v>
      </c>
      <c r="U74">
        <f t="shared" si="52"/>
        <v>166045.36673864149</v>
      </c>
    </row>
    <row r="75" spans="2:21">
      <c r="B75" s="7" t="s">
        <v>50</v>
      </c>
      <c r="C75">
        <f>C74+0.0011*COS((1920802*C32+186)*C34)</f>
        <v>166062.8825017676</v>
      </c>
      <c r="D75">
        <f>D74+0.0011*COS((1920802*D32+186)*D34)</f>
        <v>166043.04942747788</v>
      </c>
      <c r="E75">
        <f t="shared" ref="E75:U75" si="53">E74+0.0011*COS((1920802*E32+186)*E34)</f>
        <v>166045.70309640706</v>
      </c>
      <c r="F75">
        <f t="shared" si="53"/>
        <v>166045.31959476319</v>
      </c>
      <c r="G75">
        <f t="shared" si="53"/>
        <v>166045.37461395917</v>
      </c>
      <c r="H75">
        <f t="shared" si="53"/>
        <v>166045.3667121722</v>
      </c>
      <c r="I75">
        <f t="shared" si="53"/>
        <v>166045.36784684411</v>
      </c>
      <c r="J75">
        <f t="shared" si="53"/>
        <v>166045.36768390512</v>
      </c>
      <c r="K75">
        <f t="shared" si="53"/>
        <v>166045.36770730314</v>
      </c>
      <c r="L75">
        <f t="shared" si="53"/>
        <v>166045.36770394334</v>
      </c>
      <c r="M75">
        <f t="shared" si="53"/>
        <v>166045.3677044255</v>
      </c>
      <c r="N75">
        <f t="shared" si="53"/>
        <v>166045.3677043565</v>
      </c>
      <c r="O75">
        <f t="shared" si="53"/>
        <v>166045.36770436622</v>
      </c>
      <c r="P75">
        <f t="shared" si="53"/>
        <v>166045.36770436491</v>
      </c>
      <c r="Q75">
        <f t="shared" si="53"/>
        <v>166045.36770436511</v>
      </c>
      <c r="R75">
        <f t="shared" si="53"/>
        <v>166045.36770436511</v>
      </c>
      <c r="S75">
        <f t="shared" si="53"/>
        <v>166045.36770436511</v>
      </c>
      <c r="T75">
        <f t="shared" si="53"/>
        <v>166045.36770436511</v>
      </c>
      <c r="U75">
        <f t="shared" si="53"/>
        <v>166045.36770436511</v>
      </c>
    </row>
    <row r="76" spans="2:21">
      <c r="B76" s="7" t="s">
        <v>51</v>
      </c>
      <c r="C76">
        <f>C75+0.0009*COS(858602*C32+129)*C34</f>
        <v>166062.88251578124</v>
      </c>
      <c r="D76">
        <f>D75+0.0009*COS(858602*D32+129)*D34</f>
        <v>166043.0494398989</v>
      </c>
      <c r="E76">
        <f t="shared" ref="E76:U76" si="54">E75+0.0009*COS(858602*E32+129)*E34</f>
        <v>166045.7030818573</v>
      </c>
      <c r="F76">
        <f t="shared" si="54"/>
        <v>166045.31957943129</v>
      </c>
      <c r="G76">
        <f t="shared" si="54"/>
        <v>166045.37459838865</v>
      </c>
      <c r="H76">
        <f t="shared" si="54"/>
        <v>166045.36669662874</v>
      </c>
      <c r="I76">
        <f t="shared" si="54"/>
        <v>166045.36783129661</v>
      </c>
      <c r="J76">
        <f t="shared" si="54"/>
        <v>166045.3676683582</v>
      </c>
      <c r="K76">
        <f t="shared" si="54"/>
        <v>166045.36769175614</v>
      </c>
      <c r="L76">
        <f t="shared" si="54"/>
        <v>166045.36768839636</v>
      </c>
      <c r="M76">
        <f t="shared" si="54"/>
        <v>166045.36768887853</v>
      </c>
      <c r="N76">
        <f t="shared" si="54"/>
        <v>166045.36768880952</v>
      </c>
      <c r="O76">
        <f t="shared" si="54"/>
        <v>166045.36768881924</v>
      </c>
      <c r="P76">
        <f t="shared" si="54"/>
        <v>166045.36768881793</v>
      </c>
      <c r="Q76">
        <f t="shared" si="54"/>
        <v>166045.36768881814</v>
      </c>
      <c r="R76">
        <f t="shared" si="54"/>
        <v>166045.36768881814</v>
      </c>
      <c r="S76">
        <f t="shared" si="54"/>
        <v>166045.36768881814</v>
      </c>
      <c r="T76">
        <f t="shared" si="54"/>
        <v>166045.36768881814</v>
      </c>
      <c r="U76">
        <f t="shared" si="54"/>
        <v>166045.36768881814</v>
      </c>
    </row>
    <row r="77" spans="2:21">
      <c r="B77" s="7" t="s">
        <v>52</v>
      </c>
      <c r="C77">
        <f>C76+0.0008*COS((1403732*C32+98)*C34)</f>
        <v>166062.88320224776</v>
      </c>
      <c r="D77">
        <f>D76+0.0008*COS((1403732*D32+98)*D34)</f>
        <v>166043.04954334156</v>
      </c>
      <c r="E77">
        <f t="shared" ref="E77:U77" si="55">E76+0.0008*COS((1403732*E32+98)*E34)</f>
        <v>166045.70327910892</v>
      </c>
      <c r="F77">
        <f t="shared" si="55"/>
        <v>166045.31976325499</v>
      </c>
      <c r="G77">
        <f t="shared" si="55"/>
        <v>166045.37478414195</v>
      </c>
      <c r="H77">
        <f t="shared" si="55"/>
        <v>166045.36688210498</v>
      </c>
      <c r="I77">
        <f t="shared" si="55"/>
        <v>166045.36801681263</v>
      </c>
      <c r="J77">
        <f t="shared" si="55"/>
        <v>166045.36785386852</v>
      </c>
      <c r="K77">
        <f t="shared" si="55"/>
        <v>166045.36787726727</v>
      </c>
      <c r="L77">
        <f t="shared" si="55"/>
        <v>166045.36787390738</v>
      </c>
      <c r="M77">
        <f t="shared" si="55"/>
        <v>166045.36787438957</v>
      </c>
      <c r="N77">
        <f t="shared" si="55"/>
        <v>166045.36787432054</v>
      </c>
      <c r="O77">
        <f t="shared" si="55"/>
        <v>166045.36787433026</v>
      </c>
      <c r="P77">
        <f t="shared" si="55"/>
        <v>166045.36787432895</v>
      </c>
      <c r="Q77">
        <f t="shared" si="55"/>
        <v>166045.36787432915</v>
      </c>
      <c r="R77">
        <f t="shared" si="55"/>
        <v>166045.36787432915</v>
      </c>
      <c r="S77">
        <f t="shared" si="55"/>
        <v>166045.36787432915</v>
      </c>
      <c r="T77">
        <f t="shared" si="55"/>
        <v>166045.36787432915</v>
      </c>
      <c r="U77">
        <f t="shared" si="55"/>
        <v>166045.36787432915</v>
      </c>
    </row>
    <row r="78" spans="2:21">
      <c r="B78" s="7" t="s">
        <v>53</v>
      </c>
      <c r="C78">
        <f>C77+0.0007*COS((790672*C32+114)*C34)</f>
        <v>166062.88364131658</v>
      </c>
      <c r="D78">
        <f>D77+0.0007*COS((790672*D32+114)*D34)</f>
        <v>166043.05019215154</v>
      </c>
      <c r="E78">
        <f t="shared" ref="E78:U78" si="56">E77+0.0007*COS((790672*E32+114)*E34)</f>
        <v>166045.7039087819</v>
      </c>
      <c r="F78">
        <f t="shared" si="56"/>
        <v>166045.32039587491</v>
      </c>
      <c r="G78">
        <f t="shared" si="56"/>
        <v>166045.37541634284</v>
      </c>
      <c r="H78">
        <f t="shared" si="56"/>
        <v>166045.36751436611</v>
      </c>
      <c r="I78">
        <f t="shared" si="56"/>
        <v>166045.36864906512</v>
      </c>
      <c r="J78">
        <f t="shared" si="56"/>
        <v>166045.36848612226</v>
      </c>
      <c r="K78">
        <f t="shared" si="56"/>
        <v>166045.36850952083</v>
      </c>
      <c r="L78">
        <f t="shared" si="56"/>
        <v>166045.36850616097</v>
      </c>
      <c r="M78">
        <f t="shared" si="56"/>
        <v>166045.36850664314</v>
      </c>
      <c r="N78">
        <f t="shared" si="56"/>
        <v>166045.36850657413</v>
      </c>
      <c r="O78">
        <f t="shared" si="56"/>
        <v>166045.36850658385</v>
      </c>
      <c r="P78">
        <f t="shared" si="56"/>
        <v>166045.36850658254</v>
      </c>
      <c r="Q78">
        <f t="shared" si="56"/>
        <v>166045.36850658274</v>
      </c>
      <c r="R78">
        <f t="shared" si="56"/>
        <v>166045.36850658274</v>
      </c>
      <c r="S78">
        <f t="shared" si="56"/>
        <v>166045.36850658274</v>
      </c>
      <c r="T78">
        <f t="shared" si="56"/>
        <v>166045.36850658274</v>
      </c>
      <c r="U78">
        <f t="shared" si="56"/>
        <v>166045.36850658274</v>
      </c>
    </row>
    <row r="79" spans="2:21">
      <c r="B79" s="7" t="s">
        <v>54</v>
      </c>
      <c r="C79">
        <f>C78+0.0007*COS((405201*C32+50)*C34)</f>
        <v>166062.8843408688</v>
      </c>
      <c r="D79">
        <f>D78+0.0007*COS((405201*D32+50)*D34)</f>
        <v>166043.05086168871</v>
      </c>
      <c r="E79">
        <f t="shared" ref="E79:U79" si="57">E78+0.0007*COS((405201*E32+50)*E34)</f>
        <v>166045.70458496339</v>
      </c>
      <c r="F79">
        <f t="shared" si="57"/>
        <v>166045.32107114478</v>
      </c>
      <c r="G79">
        <f t="shared" si="57"/>
        <v>166045.37609174452</v>
      </c>
      <c r="H79">
        <f t="shared" si="57"/>
        <v>166045.36818974887</v>
      </c>
      <c r="I79">
        <f t="shared" si="57"/>
        <v>166045.36932445058</v>
      </c>
      <c r="J79">
        <f t="shared" si="57"/>
        <v>166045.36916150735</v>
      </c>
      <c r="K79">
        <f t="shared" si="57"/>
        <v>166045.36918490598</v>
      </c>
      <c r="L79">
        <f t="shared" si="57"/>
        <v>166045.36918154612</v>
      </c>
      <c r="M79">
        <f t="shared" si="57"/>
        <v>166045.36918202828</v>
      </c>
      <c r="N79">
        <f t="shared" si="57"/>
        <v>166045.36918195928</v>
      </c>
      <c r="O79">
        <f t="shared" si="57"/>
        <v>166045.369181969</v>
      </c>
      <c r="P79">
        <f t="shared" si="57"/>
        <v>166045.36918196769</v>
      </c>
      <c r="Q79">
        <f t="shared" si="57"/>
        <v>166045.36918196789</v>
      </c>
      <c r="R79">
        <f t="shared" si="57"/>
        <v>166045.36918196789</v>
      </c>
      <c r="S79">
        <f t="shared" si="57"/>
        <v>166045.36918196789</v>
      </c>
      <c r="T79">
        <f t="shared" si="57"/>
        <v>166045.36918196789</v>
      </c>
      <c r="U79">
        <f t="shared" si="57"/>
        <v>166045.36918196789</v>
      </c>
    </row>
    <row r="80" spans="2:21">
      <c r="B80" s="7" t="s">
        <v>55</v>
      </c>
      <c r="C80">
        <f>C79+0.0007*COS((485333*C32+186)*C34)</f>
        <v>166062.88496686105</v>
      </c>
      <c r="D80">
        <f>D79+0.0007*COS((485333*D32+186)*D34)</f>
        <v>166043.05155359925</v>
      </c>
      <c r="E80">
        <f t="shared" ref="E80:U80" si="58">E79+0.0007*COS((485333*E32+186)*E34)</f>
        <v>166045.70527190203</v>
      </c>
      <c r="F80">
        <f t="shared" si="58"/>
        <v>166045.32175887536</v>
      </c>
      <c r="G80">
        <f t="shared" si="58"/>
        <v>166045.37677936302</v>
      </c>
      <c r="H80">
        <f t="shared" si="58"/>
        <v>166045.3688773835</v>
      </c>
      <c r="I80">
        <f t="shared" si="58"/>
        <v>166045.37001208292</v>
      </c>
      <c r="J80">
        <f t="shared" si="58"/>
        <v>166045.36984914</v>
      </c>
      <c r="K80">
        <f t="shared" si="58"/>
        <v>166045.36987253858</v>
      </c>
      <c r="L80">
        <f t="shared" si="58"/>
        <v>166045.36986917874</v>
      </c>
      <c r="M80">
        <f t="shared" si="58"/>
        <v>166045.36986966091</v>
      </c>
      <c r="N80">
        <f t="shared" si="58"/>
        <v>166045.3698695919</v>
      </c>
      <c r="O80">
        <f t="shared" si="58"/>
        <v>166045.36986960162</v>
      </c>
      <c r="P80">
        <f t="shared" si="58"/>
        <v>166045.36986960031</v>
      </c>
      <c r="Q80">
        <f t="shared" si="58"/>
        <v>166045.36986960052</v>
      </c>
      <c r="R80">
        <f t="shared" si="58"/>
        <v>166045.36986960052</v>
      </c>
      <c r="S80">
        <f t="shared" si="58"/>
        <v>166045.36986960052</v>
      </c>
      <c r="T80">
        <f t="shared" si="58"/>
        <v>166045.36986960052</v>
      </c>
      <c r="U80">
        <f t="shared" si="58"/>
        <v>166045.36986960052</v>
      </c>
    </row>
    <row r="81" spans="2:21">
      <c r="B81" s="7" t="s">
        <v>56</v>
      </c>
      <c r="C81">
        <f>C80+0.0007*COS((27864*C32+127)*C34)</f>
        <v>166062.88565892141</v>
      </c>
      <c r="D81">
        <f>D80+0.0007*COS((27864*D32+127)*D34)</f>
        <v>166043.05224743066</v>
      </c>
      <c r="E81">
        <f t="shared" ref="E81:U81" si="59">E80+0.0007*COS((27864*E32+127)*E34)</f>
        <v>166045.70596551159</v>
      </c>
      <c r="F81">
        <f t="shared" si="59"/>
        <v>166045.32245251726</v>
      </c>
      <c r="G81">
        <f t="shared" si="59"/>
        <v>166045.37747300029</v>
      </c>
      <c r="H81">
        <f t="shared" si="59"/>
        <v>166045.36957102144</v>
      </c>
      <c r="I81">
        <f t="shared" si="59"/>
        <v>166045.37070572076</v>
      </c>
      <c r="J81">
        <f t="shared" si="59"/>
        <v>166045.37054277785</v>
      </c>
      <c r="K81">
        <f t="shared" si="59"/>
        <v>166045.37056617643</v>
      </c>
      <c r="L81">
        <f t="shared" si="59"/>
        <v>166045.37056281659</v>
      </c>
      <c r="M81">
        <f t="shared" si="59"/>
        <v>166045.37056329875</v>
      </c>
      <c r="N81">
        <f t="shared" si="59"/>
        <v>166045.37056322975</v>
      </c>
      <c r="O81">
        <f t="shared" si="59"/>
        <v>166045.37056323947</v>
      </c>
      <c r="P81">
        <f t="shared" si="59"/>
        <v>166045.37056323816</v>
      </c>
      <c r="Q81">
        <f t="shared" si="59"/>
        <v>166045.37056323836</v>
      </c>
      <c r="R81">
        <f t="shared" si="59"/>
        <v>166045.37056323836</v>
      </c>
      <c r="S81">
        <f t="shared" si="59"/>
        <v>166045.37056323836</v>
      </c>
      <c r="T81">
        <f t="shared" si="59"/>
        <v>166045.37056323836</v>
      </c>
      <c r="U81">
        <f t="shared" si="59"/>
        <v>166045.37056323836</v>
      </c>
    </row>
    <row r="82" spans="2:21">
      <c r="B82" s="7" t="s">
        <v>57</v>
      </c>
      <c r="C82">
        <f>C81+0.0006*COS((111869*C32+38)*C34)</f>
        <v>166062.88589464768</v>
      </c>
      <c r="D82">
        <f>D81+0.0006*COS((111869*D32+38)*D34)</f>
        <v>166043.0525221703</v>
      </c>
      <c r="E82">
        <f t="shared" ref="E82:U82" si="60">E81+0.0006*COS((111869*E32+38)*E34)</f>
        <v>166045.70623516044</v>
      </c>
      <c r="F82">
        <f t="shared" si="60"/>
        <v>166045.32272290406</v>
      </c>
      <c r="G82">
        <f t="shared" si="60"/>
        <v>166045.37774328128</v>
      </c>
      <c r="H82">
        <f t="shared" si="60"/>
        <v>166045.36984131762</v>
      </c>
      <c r="I82">
        <f t="shared" si="60"/>
        <v>166045.37097601476</v>
      </c>
      <c r="J82">
        <f t="shared" si="60"/>
        <v>166045.37081307216</v>
      </c>
      <c r="K82">
        <f t="shared" si="60"/>
        <v>166045.37083647068</v>
      </c>
      <c r="L82">
        <f t="shared" si="60"/>
        <v>166045.37083311088</v>
      </c>
      <c r="M82">
        <f t="shared" si="60"/>
        <v>166045.37083359304</v>
      </c>
      <c r="N82">
        <f t="shared" si="60"/>
        <v>166045.37083352404</v>
      </c>
      <c r="O82">
        <f t="shared" si="60"/>
        <v>166045.37083353376</v>
      </c>
      <c r="P82">
        <f t="shared" si="60"/>
        <v>166045.37083353245</v>
      </c>
      <c r="Q82">
        <f t="shared" si="60"/>
        <v>166045.37083353265</v>
      </c>
      <c r="R82">
        <f t="shared" si="60"/>
        <v>166045.37083353265</v>
      </c>
      <c r="S82">
        <f t="shared" si="60"/>
        <v>166045.37083353265</v>
      </c>
      <c r="T82">
        <f t="shared" si="60"/>
        <v>166045.37083353265</v>
      </c>
      <c r="U82">
        <f t="shared" si="60"/>
        <v>166045.37083353265</v>
      </c>
    </row>
    <row r="83" spans="2:21">
      <c r="B83" s="7" t="s">
        <v>58</v>
      </c>
      <c r="C83">
        <f>C82+0.0006*COS((2258267*C32+156)*C34)</f>
        <v>166062.88648408855</v>
      </c>
      <c r="D83">
        <f>D82+0.0006*COS((2258267*D32+156)*D34)</f>
        <v>166043.05270395245</v>
      </c>
      <c r="E83">
        <f t="shared" ref="E83:U83" si="61">E82+0.0006*COS((2258267*E32+156)*E34)</f>
        <v>166045.70652281685</v>
      </c>
      <c r="F83">
        <f t="shared" si="61"/>
        <v>166045.32299581132</v>
      </c>
      <c r="G83">
        <f t="shared" si="61"/>
        <v>166045.37801831742</v>
      </c>
      <c r="H83">
        <f t="shared" si="61"/>
        <v>166045.37011604829</v>
      </c>
      <c r="I83">
        <f t="shared" si="61"/>
        <v>166045.37125078929</v>
      </c>
      <c r="J83">
        <f t="shared" si="61"/>
        <v>166045.37108784041</v>
      </c>
      <c r="K83">
        <f t="shared" si="61"/>
        <v>166045.37111123983</v>
      </c>
      <c r="L83">
        <f t="shared" si="61"/>
        <v>166045.37110787988</v>
      </c>
      <c r="M83">
        <f t="shared" si="61"/>
        <v>166045.37110836207</v>
      </c>
      <c r="N83">
        <f t="shared" si="61"/>
        <v>166045.37110829307</v>
      </c>
      <c r="O83">
        <f t="shared" si="61"/>
        <v>166045.37110830279</v>
      </c>
      <c r="P83">
        <f t="shared" si="61"/>
        <v>166045.37110830148</v>
      </c>
      <c r="Q83">
        <f t="shared" si="61"/>
        <v>166045.37110830168</v>
      </c>
      <c r="R83">
        <f t="shared" si="61"/>
        <v>166045.37110830168</v>
      </c>
      <c r="S83">
        <f t="shared" si="61"/>
        <v>166045.37110830168</v>
      </c>
      <c r="T83">
        <f t="shared" si="61"/>
        <v>166045.37110830168</v>
      </c>
      <c r="U83">
        <f t="shared" si="61"/>
        <v>166045.37110830168</v>
      </c>
    </row>
    <row r="84" spans="2:21">
      <c r="B84" s="7" t="s">
        <v>59</v>
      </c>
      <c r="C84">
        <f>C83+0.0005*COS((1908795*C32+90)*C34)</f>
        <v>166062.88623081153</v>
      </c>
      <c r="D84">
        <f>D83+0.0005*COS((1908795*D32+90)*D34)</f>
        <v>166043.05302420826</v>
      </c>
      <c r="E84">
        <f t="shared" ref="E84:U84" si="62">E83+0.0005*COS((1908795*E32+90)*E34)</f>
        <v>166045.70677675281</v>
      </c>
      <c r="F84">
        <f t="shared" si="62"/>
        <v>166045.3232597984</v>
      </c>
      <c r="G84">
        <f t="shared" si="62"/>
        <v>166045.37828087155</v>
      </c>
      <c r="H84">
        <f t="shared" si="62"/>
        <v>166045.37037880841</v>
      </c>
      <c r="I84">
        <f t="shared" si="62"/>
        <v>166045.37151351984</v>
      </c>
      <c r="J84">
        <f t="shared" si="62"/>
        <v>166045.37135057521</v>
      </c>
      <c r="K84">
        <f t="shared" si="62"/>
        <v>166045.37137397402</v>
      </c>
      <c r="L84">
        <f t="shared" si="62"/>
        <v>166045.37137061416</v>
      </c>
      <c r="M84">
        <f t="shared" si="62"/>
        <v>166045.37137109632</v>
      </c>
      <c r="N84">
        <f t="shared" si="62"/>
        <v>166045.37137102732</v>
      </c>
      <c r="O84">
        <f t="shared" si="62"/>
        <v>166045.37137103704</v>
      </c>
      <c r="P84">
        <f t="shared" si="62"/>
        <v>166045.37137103573</v>
      </c>
      <c r="Q84">
        <f t="shared" si="62"/>
        <v>166045.37137103593</v>
      </c>
      <c r="R84">
        <f t="shared" si="62"/>
        <v>166045.37137103593</v>
      </c>
      <c r="S84">
        <f t="shared" si="62"/>
        <v>166045.37137103593</v>
      </c>
      <c r="T84">
        <f t="shared" si="62"/>
        <v>166045.37137103593</v>
      </c>
      <c r="U84">
        <f t="shared" si="62"/>
        <v>166045.37137103593</v>
      </c>
    </row>
    <row r="85" spans="2:21">
      <c r="B85" s="7" t="s">
        <v>60</v>
      </c>
      <c r="C85">
        <f>C84+0.0005*COS((1745069*C32+24)*C34)</f>
        <v>166062.88577333835</v>
      </c>
      <c r="D85">
        <f>D84+0.0005*COS((1745069*D32+24)*D34)</f>
        <v>166043.05300710321</v>
      </c>
      <c r="E85">
        <f t="shared" ref="E85:U85" si="63">E84+0.0005*COS((1745069*E32+24)*E34)</f>
        <v>166045.70668589332</v>
      </c>
      <c r="F85">
        <f t="shared" si="63"/>
        <v>166045.3231795227</v>
      </c>
      <c r="G85">
        <f t="shared" si="63"/>
        <v>166045.37819907529</v>
      </c>
      <c r="H85">
        <f t="shared" si="63"/>
        <v>166045.37029723049</v>
      </c>
      <c r="I85">
        <f t="shared" si="63"/>
        <v>166045.37143191058</v>
      </c>
      <c r="J85">
        <f t="shared" si="63"/>
        <v>166045.37126897046</v>
      </c>
      <c r="K85">
        <f t="shared" si="63"/>
        <v>166045.3712923686</v>
      </c>
      <c r="L85">
        <f t="shared" si="63"/>
        <v>166045.37128900885</v>
      </c>
      <c r="M85">
        <f t="shared" si="63"/>
        <v>166045.37128949098</v>
      </c>
      <c r="N85">
        <f t="shared" si="63"/>
        <v>166045.37128942198</v>
      </c>
      <c r="O85">
        <f t="shared" si="63"/>
        <v>166045.3712894317</v>
      </c>
      <c r="P85">
        <f t="shared" si="63"/>
        <v>166045.37128943039</v>
      </c>
      <c r="Q85">
        <f t="shared" si="63"/>
        <v>166045.37128943059</v>
      </c>
      <c r="R85">
        <f t="shared" si="63"/>
        <v>166045.37128943059</v>
      </c>
      <c r="S85">
        <f t="shared" si="63"/>
        <v>166045.37128943059</v>
      </c>
      <c r="T85">
        <f t="shared" si="63"/>
        <v>166045.37128943059</v>
      </c>
      <c r="U85">
        <f t="shared" si="63"/>
        <v>166045.37128943059</v>
      </c>
    </row>
    <row r="86" spans="2:21">
      <c r="B86" s="7" t="s">
        <v>61</v>
      </c>
      <c r="C86">
        <f>C85+0.0005*COS((509131*C32+242)*C34)</f>
        <v>166062.88627259625</v>
      </c>
      <c r="D86">
        <f>D85+0.0005*COS((509131*D32+242)*D34)</f>
        <v>166043.05348863851</v>
      </c>
      <c r="E86">
        <f t="shared" ref="E86:U86" si="64">E85+0.0005*COS((509131*E32+242)*E34)</f>
        <v>166045.70717280818</v>
      </c>
      <c r="F86">
        <f t="shared" si="64"/>
        <v>166045.32366571567</v>
      </c>
      <c r="G86">
        <f t="shared" si="64"/>
        <v>166045.378685373</v>
      </c>
      <c r="H86">
        <f t="shared" si="64"/>
        <v>166045.37078351318</v>
      </c>
      <c r="I86">
        <f t="shared" si="64"/>
        <v>166045.37191819542</v>
      </c>
      <c r="J86">
        <f t="shared" si="64"/>
        <v>166045.37175525498</v>
      </c>
      <c r="K86">
        <f t="shared" si="64"/>
        <v>166045.37177865318</v>
      </c>
      <c r="L86">
        <f t="shared" si="64"/>
        <v>166045.37177529343</v>
      </c>
      <c r="M86">
        <f t="shared" si="64"/>
        <v>166045.37177577557</v>
      </c>
      <c r="N86">
        <f t="shared" si="64"/>
        <v>166045.37177570656</v>
      </c>
      <c r="O86">
        <f t="shared" si="64"/>
        <v>166045.37177571628</v>
      </c>
      <c r="P86">
        <f t="shared" si="64"/>
        <v>166045.37177571497</v>
      </c>
      <c r="Q86">
        <f t="shared" si="64"/>
        <v>166045.37177571518</v>
      </c>
      <c r="R86">
        <f t="shared" si="64"/>
        <v>166045.37177571518</v>
      </c>
      <c r="S86">
        <f t="shared" si="64"/>
        <v>166045.37177571518</v>
      </c>
      <c r="T86">
        <f t="shared" si="64"/>
        <v>166045.37177571518</v>
      </c>
      <c r="U86">
        <f t="shared" si="64"/>
        <v>166045.37177571518</v>
      </c>
    </row>
    <row r="87" spans="2:21">
      <c r="B87" s="7" t="s">
        <v>62</v>
      </c>
      <c r="C87">
        <f>C86+0.0004*COS((39871*C32+223)*C34)</f>
        <v>166062.88635659456</v>
      </c>
      <c r="D87">
        <f>D86+0.0004*COS((39871*D32+223)*D34)</f>
        <v>166043.05356259242</v>
      </c>
      <c r="E87">
        <f t="shared" ref="E87:U87" si="65">E86+0.0004*COS((39871*E32+223)*E34)</f>
        <v>166045.70724809557</v>
      </c>
      <c r="F87">
        <f t="shared" si="65"/>
        <v>166045.32374081021</v>
      </c>
      <c r="G87">
        <f t="shared" si="65"/>
        <v>166045.37876049522</v>
      </c>
      <c r="H87">
        <f t="shared" si="65"/>
        <v>166045.37085863142</v>
      </c>
      <c r="I87">
        <f t="shared" si="65"/>
        <v>166045.37199331424</v>
      </c>
      <c r="J87">
        <f t="shared" si="65"/>
        <v>166045.37183037371</v>
      </c>
      <c r="K87">
        <f t="shared" si="65"/>
        <v>166045.37185377191</v>
      </c>
      <c r="L87">
        <f t="shared" si="65"/>
        <v>166045.37185041216</v>
      </c>
      <c r="M87">
        <f t="shared" si="65"/>
        <v>166045.3718508943</v>
      </c>
      <c r="N87">
        <f t="shared" si="65"/>
        <v>166045.37185082529</v>
      </c>
      <c r="O87">
        <f t="shared" si="65"/>
        <v>166045.37185083501</v>
      </c>
      <c r="P87">
        <f t="shared" si="65"/>
        <v>166045.3718508337</v>
      </c>
      <c r="Q87">
        <f t="shared" si="65"/>
        <v>166045.37185083391</v>
      </c>
      <c r="R87">
        <f t="shared" si="65"/>
        <v>166045.37185083391</v>
      </c>
      <c r="S87">
        <f t="shared" si="65"/>
        <v>166045.37185083391</v>
      </c>
      <c r="T87">
        <f t="shared" si="65"/>
        <v>166045.37185083391</v>
      </c>
      <c r="U87">
        <f t="shared" si="65"/>
        <v>166045.37185083391</v>
      </c>
    </row>
    <row r="88" spans="2:21">
      <c r="B88" s="7" t="s">
        <v>63</v>
      </c>
      <c r="C88">
        <f>C87+0.0004*COS((12006*C32+187)*C34)</f>
        <v>166062.88675555092</v>
      </c>
      <c r="D88">
        <f>D87+0.0004*COS((12006*D32+187)*D34)</f>
        <v>166043.05396175967</v>
      </c>
      <c r="E88">
        <f t="shared" ref="E88:U88" si="66">E87+0.0004*COS((12006*E32+187)*E34)</f>
        <v>166045.70764723624</v>
      </c>
      <c r="F88">
        <f t="shared" si="66"/>
        <v>166045.32413995476</v>
      </c>
      <c r="G88">
        <f t="shared" si="66"/>
        <v>166045.37915963921</v>
      </c>
      <c r="H88">
        <f t="shared" si="66"/>
        <v>166045.37125777546</v>
      </c>
      <c r="I88">
        <f t="shared" si="66"/>
        <v>166045.37239245829</v>
      </c>
      <c r="J88">
        <f t="shared" si="66"/>
        <v>166045.37222951776</v>
      </c>
      <c r="K88">
        <f t="shared" si="66"/>
        <v>166045.37225291596</v>
      </c>
      <c r="L88">
        <f t="shared" si="66"/>
        <v>166045.37224955621</v>
      </c>
      <c r="M88">
        <f t="shared" si="66"/>
        <v>166045.37225003834</v>
      </c>
      <c r="N88">
        <f t="shared" si="66"/>
        <v>166045.37224996934</v>
      </c>
      <c r="O88">
        <f t="shared" si="66"/>
        <v>166045.37224997906</v>
      </c>
      <c r="P88">
        <f t="shared" si="66"/>
        <v>166045.37224997775</v>
      </c>
      <c r="Q88">
        <f t="shared" si="66"/>
        <v>166045.37224997795</v>
      </c>
      <c r="R88">
        <f t="shared" si="66"/>
        <v>166045.37224997795</v>
      </c>
      <c r="S88">
        <f t="shared" si="66"/>
        <v>166045.37224997795</v>
      </c>
      <c r="T88">
        <f t="shared" si="66"/>
        <v>166045.37224997795</v>
      </c>
      <c r="U88">
        <f t="shared" si="66"/>
        <v>166045.37224997795</v>
      </c>
    </row>
    <row r="89" spans="2:21">
      <c r="B89" s="7" t="s">
        <v>64</v>
      </c>
      <c r="C89">
        <f>MOD(C88,360)</f>
        <v>102.8867555509205</v>
      </c>
      <c r="D89">
        <f>MOD(D88,360)</f>
        <v>83.053961759665981</v>
      </c>
      <c r="E89">
        <f t="shared" ref="E89:U89" si="67">MOD(E88,360)</f>
        <v>85.707647236238699</v>
      </c>
      <c r="F89">
        <f t="shared" si="67"/>
        <v>85.324139954755083</v>
      </c>
      <c r="G89">
        <f t="shared" si="67"/>
        <v>85.379159639211139</v>
      </c>
      <c r="H89">
        <f t="shared" si="67"/>
        <v>85.371257775463164</v>
      </c>
      <c r="I89">
        <f t="shared" si="67"/>
        <v>85.372392458288232</v>
      </c>
      <c r="J89">
        <f t="shared" si="67"/>
        <v>85.37222951775766</v>
      </c>
      <c r="K89">
        <f t="shared" si="67"/>
        <v>85.372252915956778</v>
      </c>
      <c r="L89">
        <f t="shared" si="67"/>
        <v>85.372249556210591</v>
      </c>
      <c r="M89">
        <f t="shared" si="67"/>
        <v>85.372250038344646</v>
      </c>
      <c r="N89">
        <f t="shared" si="67"/>
        <v>85.372249969339464</v>
      </c>
      <c r="O89">
        <f t="shared" si="67"/>
        <v>85.372249979060143</v>
      </c>
      <c r="P89">
        <f t="shared" si="67"/>
        <v>85.372249977750471</v>
      </c>
      <c r="Q89">
        <f t="shared" si="67"/>
        <v>85.372249977954198</v>
      </c>
      <c r="R89">
        <f t="shared" si="67"/>
        <v>85.372249977954198</v>
      </c>
      <c r="S89">
        <f t="shared" si="67"/>
        <v>85.372249977954198</v>
      </c>
      <c r="T89">
        <f t="shared" si="67"/>
        <v>85.372249977954198</v>
      </c>
      <c r="U89">
        <f t="shared" si="67"/>
        <v>85.372249977954198</v>
      </c>
    </row>
    <row r="90" spans="2:21">
      <c r="B90" s="7" t="s">
        <v>161</v>
      </c>
      <c r="C90">
        <f>MOD(IF(C89&lt;0,C89+360,C89),360)</f>
        <v>102.8867555509205</v>
      </c>
      <c r="D90">
        <f>MOD(IF(D89&lt;0,D89+360,D89),360)</f>
        <v>83.053961759665981</v>
      </c>
      <c r="E90">
        <f t="shared" ref="E90:U90" si="68">MOD(IF(E89&lt;0,E89+360,E89),360)</f>
        <v>85.707647236238699</v>
      </c>
      <c r="F90">
        <f t="shared" si="68"/>
        <v>85.324139954755083</v>
      </c>
      <c r="G90">
        <f t="shared" si="68"/>
        <v>85.379159639211139</v>
      </c>
      <c r="H90">
        <f t="shared" si="68"/>
        <v>85.371257775463164</v>
      </c>
      <c r="I90">
        <f t="shared" si="68"/>
        <v>85.372392458288232</v>
      </c>
      <c r="J90">
        <f t="shared" si="68"/>
        <v>85.37222951775766</v>
      </c>
      <c r="K90">
        <f t="shared" si="68"/>
        <v>85.372252915956778</v>
      </c>
      <c r="L90">
        <f t="shared" si="68"/>
        <v>85.372249556210591</v>
      </c>
      <c r="M90">
        <f t="shared" si="68"/>
        <v>85.372250038344646</v>
      </c>
      <c r="N90">
        <f t="shared" si="68"/>
        <v>85.372249969339464</v>
      </c>
      <c r="O90">
        <f t="shared" si="68"/>
        <v>85.372249979060143</v>
      </c>
      <c r="P90">
        <f t="shared" si="68"/>
        <v>85.372249977750471</v>
      </c>
      <c r="Q90">
        <f t="shared" si="68"/>
        <v>85.372249977954198</v>
      </c>
      <c r="R90">
        <f t="shared" si="68"/>
        <v>85.372249977954198</v>
      </c>
      <c r="S90">
        <f t="shared" si="68"/>
        <v>85.372249977954198</v>
      </c>
      <c r="T90">
        <f t="shared" si="68"/>
        <v>85.372249977954198</v>
      </c>
      <c r="U90">
        <f t="shared" si="68"/>
        <v>85.372249977954198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64130.62498842593</v>
      </c>
      <c r="D96">
        <f t="shared" ref="D96:U97" si="69">D30</f>
        <v>64129.280468739351</v>
      </c>
      <c r="E96">
        <f t="shared" si="69"/>
        <v>64129.458574449462</v>
      </c>
      <c r="F96">
        <f t="shared" si="69"/>
        <v>64129.432809124482</v>
      </c>
      <c r="G96">
        <f t="shared" si="69"/>
        <v>64129.436504994534</v>
      </c>
      <c r="H96">
        <f t="shared" si="69"/>
        <v>64129.435974186883</v>
      </c>
      <c r="I96">
        <f t="shared" si="69"/>
        <v>64129.436050408964</v>
      </c>
      <c r="J96">
        <f t="shared" si="69"/>
        <v>64129.436039463464</v>
      </c>
      <c r="K96">
        <f t="shared" si="69"/>
        <v>64129.436041035238</v>
      </c>
      <c r="L96">
        <f t="shared" si="69"/>
        <v>64129.436040809538</v>
      </c>
      <c r="M96">
        <f t="shared" si="69"/>
        <v>64129.436040841931</v>
      </c>
      <c r="N96">
        <f t="shared" si="69"/>
        <v>64129.436040837289</v>
      </c>
      <c r="O96">
        <f t="shared" si="69"/>
        <v>64129.436040837943</v>
      </c>
      <c r="P96">
        <f t="shared" si="69"/>
        <v>64129.436040837856</v>
      </c>
      <c r="Q96">
        <f t="shared" si="69"/>
        <v>64129.436040837871</v>
      </c>
      <c r="R96">
        <f t="shared" si="69"/>
        <v>64129.436040837871</v>
      </c>
      <c r="S96">
        <f t="shared" si="69"/>
        <v>64129.436040837871</v>
      </c>
      <c r="T96">
        <f t="shared" si="69"/>
        <v>64129.436040837871</v>
      </c>
      <c r="U96">
        <f t="shared" si="69"/>
        <v>64129.436040837871</v>
      </c>
    </row>
    <row r="97" spans="2:21">
      <c r="B97" s="30" t="s">
        <v>2</v>
      </c>
      <c r="C97">
        <f>C31</f>
        <v>1.139579164313015E-3</v>
      </c>
      <c r="D97">
        <f t="shared" si="69"/>
        <v>1.1395365581802499E-3</v>
      </c>
      <c r="E97">
        <f t="shared" si="69"/>
        <v>1.1395422021255241E-3</v>
      </c>
      <c r="F97">
        <f t="shared" si="69"/>
        <v>1.1395413856548785E-3</v>
      </c>
      <c r="G97">
        <f t="shared" si="69"/>
        <v>1.1395415027723379E-3</v>
      </c>
      <c r="H97">
        <f t="shared" si="69"/>
        <v>1.1395414859517131E-3</v>
      </c>
      <c r="I97">
        <f t="shared" si="69"/>
        <v>1.1395414883670948E-3</v>
      </c>
      <c r="J97">
        <f t="shared" si="69"/>
        <v>1.1395414880202455E-3</v>
      </c>
      <c r="K97">
        <f t="shared" si="69"/>
        <v>1.1395414880700529E-3</v>
      </c>
      <c r="L97">
        <f t="shared" si="69"/>
        <v>1.1395414880629008E-3</v>
      </c>
      <c r="M97">
        <f t="shared" si="69"/>
        <v>1.1395414880639276E-3</v>
      </c>
      <c r="N97">
        <f t="shared" si="69"/>
        <v>1.1395414880637804E-3</v>
      </c>
      <c r="O97">
        <f t="shared" si="69"/>
        <v>1.139541488063801E-3</v>
      </c>
      <c r="P97">
        <f t="shared" si="69"/>
        <v>1.1395414880637981E-3</v>
      </c>
      <c r="Q97">
        <f t="shared" si="69"/>
        <v>1.1395414880637988E-3</v>
      </c>
      <c r="R97">
        <f t="shared" si="69"/>
        <v>1.1395414880637988E-3</v>
      </c>
      <c r="S97">
        <f t="shared" si="69"/>
        <v>1.1395414880637988E-3</v>
      </c>
      <c r="T97">
        <f t="shared" si="69"/>
        <v>1.1395414880637988E-3</v>
      </c>
      <c r="U97">
        <f t="shared" si="69"/>
        <v>1.1395414880637988E-3</v>
      </c>
    </row>
    <row r="98" spans="2:21">
      <c r="B98" s="30" t="s">
        <v>76</v>
      </c>
      <c r="C98">
        <f>(C96-51544.5+C97)/365.25</f>
        <v>34.458935326502655</v>
      </c>
      <c r="D98">
        <f t="shared" ref="D98:U98" si="70">(D96-51544.5+D97)/365.25</f>
        <v>34.45525423210379</v>
      </c>
      <c r="E98">
        <f t="shared" si="70"/>
        <v>34.455741858977859</v>
      </c>
      <c r="F98">
        <f t="shared" si="70"/>
        <v>34.455671317360348</v>
      </c>
      <c r="G98">
        <f t="shared" si="70"/>
        <v>34.455681436101401</v>
      </c>
      <c r="H98">
        <f t="shared" si="70"/>
        <v>34.45567998282921</v>
      </c>
      <c r="I98">
        <f t="shared" si="70"/>
        <v>34.455680191513899</v>
      </c>
      <c r="J98">
        <f t="shared" si="70"/>
        <v>34.455680161546752</v>
      </c>
      <c r="K98">
        <f t="shared" si="70"/>
        <v>34.455680165850033</v>
      </c>
      <c r="L98">
        <f t="shared" si="70"/>
        <v>34.455680165232103</v>
      </c>
      <c r="M98">
        <f t="shared" si="70"/>
        <v>34.455680165320793</v>
      </c>
      <c r="N98">
        <f t="shared" si="70"/>
        <v>34.455680165308081</v>
      </c>
      <c r="O98">
        <f t="shared" si="70"/>
        <v>34.455680165309872</v>
      </c>
      <c r="P98">
        <f t="shared" si="70"/>
        <v>34.455680165309637</v>
      </c>
      <c r="Q98">
        <f t="shared" si="70"/>
        <v>34.455680165309673</v>
      </c>
      <c r="R98">
        <f t="shared" si="70"/>
        <v>34.455680165309673</v>
      </c>
      <c r="S98">
        <f t="shared" si="70"/>
        <v>34.455680165309673</v>
      </c>
      <c r="T98">
        <f t="shared" si="70"/>
        <v>34.455680165309673</v>
      </c>
      <c r="U98">
        <f t="shared" si="70"/>
        <v>34.455680165309673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12685.942006753618</v>
      </c>
      <c r="D100">
        <f t="shared" ref="D100:U100" si="72">280.4603+360.00769*D98</f>
        <v>12684.616784462411</v>
      </c>
      <c r="E100">
        <f t="shared" si="72"/>
        <v>12684.792333886926</v>
      </c>
      <c r="F100">
        <f t="shared" si="72"/>
        <v>12684.766938362158</v>
      </c>
      <c r="G100">
        <f t="shared" si="72"/>
        <v>12684.770581186749</v>
      </c>
      <c r="H100">
        <f t="shared" si="72"/>
        <v>12684.770057997584</v>
      </c>
      <c r="I100">
        <f t="shared" si="72"/>
        <v>12684.770133125678</v>
      </c>
      <c r="J100">
        <f t="shared" si="72"/>
        <v>12684.770122337275</v>
      </c>
      <c r="K100">
        <f t="shared" si="72"/>
        <v>12684.770123886488</v>
      </c>
      <c r="L100">
        <f t="shared" si="72"/>
        <v>12684.77012366403</v>
      </c>
      <c r="M100">
        <f t="shared" si="72"/>
        <v>12684.770123695958</v>
      </c>
      <c r="N100">
        <f t="shared" si="72"/>
        <v>12684.770123691382</v>
      </c>
      <c r="O100">
        <f t="shared" si="72"/>
        <v>12684.770123692026</v>
      </c>
      <c r="P100">
        <f t="shared" si="72"/>
        <v>12684.770123691942</v>
      </c>
      <c r="Q100">
        <f t="shared" si="72"/>
        <v>12684.770123691955</v>
      </c>
      <c r="R100">
        <f t="shared" si="72"/>
        <v>12684.770123691955</v>
      </c>
      <c r="S100">
        <f t="shared" si="72"/>
        <v>12684.770123691955</v>
      </c>
      <c r="T100">
        <f t="shared" si="72"/>
        <v>12684.770123691955</v>
      </c>
      <c r="U100">
        <f t="shared" si="72"/>
        <v>12684.770123691955</v>
      </c>
    </row>
    <row r="101" spans="2:21">
      <c r="B101" s="2" t="s">
        <v>78</v>
      </c>
      <c r="C101">
        <f>C100+(1.9146-0.00005*C98)*SIN((359.991*C98+357.538)*C99)</f>
        <v>12686.518984098129</v>
      </c>
      <c r="D101">
        <f t="shared" ref="D101:U101" si="73">D100+(1.9146-0.00005*D98)*SIN((359.991*D98+357.538)*D99)</f>
        <v>12685.235785084476</v>
      </c>
      <c r="E101">
        <f t="shared" si="73"/>
        <v>12685.405786312269</v>
      </c>
      <c r="F101">
        <f t="shared" si="73"/>
        <v>12685.381193764339</v>
      </c>
      <c r="G101">
        <f t="shared" si="73"/>
        <v>12685.384721414479</v>
      </c>
      <c r="H101">
        <f t="shared" si="73"/>
        <v>12685.384214767033</v>
      </c>
      <c r="I101">
        <f t="shared" si="73"/>
        <v>12685.384287519799</v>
      </c>
      <c r="J101">
        <f t="shared" si="73"/>
        <v>12685.384277072493</v>
      </c>
      <c r="K101">
        <f t="shared" si="73"/>
        <v>12685.384278572725</v>
      </c>
      <c r="L101">
        <f t="shared" si="73"/>
        <v>12685.3842783573</v>
      </c>
      <c r="M101">
        <f t="shared" si="73"/>
        <v>12685.384278388219</v>
      </c>
      <c r="N101">
        <f t="shared" si="73"/>
        <v>12685.384278383786</v>
      </c>
      <c r="O101">
        <f t="shared" si="73"/>
        <v>12685.38427838441</v>
      </c>
      <c r="P101">
        <f t="shared" si="73"/>
        <v>12685.38427838433</v>
      </c>
      <c r="Q101">
        <f t="shared" si="73"/>
        <v>12685.384278384341</v>
      </c>
      <c r="R101">
        <f t="shared" si="73"/>
        <v>12685.384278384341</v>
      </c>
      <c r="S101">
        <f t="shared" si="73"/>
        <v>12685.384278384341</v>
      </c>
      <c r="T101">
        <f t="shared" si="73"/>
        <v>12685.384278384341</v>
      </c>
      <c r="U101">
        <f t="shared" si="73"/>
        <v>12685.384278384341</v>
      </c>
    </row>
    <row r="102" spans="2:21">
      <c r="B102" s="2" t="s">
        <v>81</v>
      </c>
      <c r="C102">
        <f>C101+0.02*SIN((719.981*C98+355.05)*C99)</f>
        <v>12686.507463643933</v>
      </c>
      <c r="D102">
        <f t="shared" ref="D102:U102" si="74">D101+0.02*SIN((719.981*D98+355.05)*D99)</f>
        <v>12685.223520985897</v>
      </c>
      <c r="E102">
        <f t="shared" si="74"/>
        <v>12685.393619249096</v>
      </c>
      <c r="F102">
        <f t="shared" si="74"/>
        <v>12685.369012635374</v>
      </c>
      <c r="G102">
        <f t="shared" si="74"/>
        <v>12685.372542302573</v>
      </c>
      <c r="H102">
        <f t="shared" si="74"/>
        <v>12685.372035365423</v>
      </c>
      <c r="I102">
        <f t="shared" si="74"/>
        <v>12685.372108159789</v>
      </c>
      <c r="J102">
        <f t="shared" si="74"/>
        <v>12685.37209770651</v>
      </c>
      <c r="K102">
        <f t="shared" si="74"/>
        <v>12685.372099207598</v>
      </c>
      <c r="L102">
        <f t="shared" si="74"/>
        <v>12685.372098992051</v>
      </c>
      <c r="M102">
        <f t="shared" si="74"/>
        <v>12685.372099022987</v>
      </c>
      <c r="N102">
        <f t="shared" si="74"/>
        <v>12685.372099018552</v>
      </c>
      <c r="O102">
        <f t="shared" si="74"/>
        <v>12685.372099019176</v>
      </c>
      <c r="P102">
        <f t="shared" si="74"/>
        <v>12685.372099019096</v>
      </c>
      <c r="Q102">
        <f t="shared" si="74"/>
        <v>12685.372099019107</v>
      </c>
      <c r="R102">
        <f t="shared" si="74"/>
        <v>12685.372099019107</v>
      </c>
      <c r="S102">
        <f t="shared" si="74"/>
        <v>12685.372099019107</v>
      </c>
      <c r="T102">
        <f t="shared" si="74"/>
        <v>12685.372099019107</v>
      </c>
      <c r="U102">
        <f t="shared" si="74"/>
        <v>12685.372099019107</v>
      </c>
    </row>
    <row r="103" spans="2:21">
      <c r="B103" s="2" t="s">
        <v>82</v>
      </c>
      <c r="C103">
        <f>C102+0.0048*SIN((19.341*C98+234.95)*C99)</f>
        <v>12686.507344672011</v>
      </c>
      <c r="D103">
        <f t="shared" ref="D103:U103" si="75">D102+0.0048*SIN((19.341*D98+234.95)*D99)</f>
        <v>12685.22340797674</v>
      </c>
      <c r="E103">
        <f t="shared" si="75"/>
        <v>12685.393505450054</v>
      </c>
      <c r="F103">
        <f t="shared" si="75"/>
        <v>12685.368898950599</v>
      </c>
      <c r="G103">
        <f t="shared" si="75"/>
        <v>12685.372428601408</v>
      </c>
      <c r="H103">
        <f t="shared" si="75"/>
        <v>12685.37192166661</v>
      </c>
      <c r="I103">
        <f t="shared" si="75"/>
        <v>12685.371994460638</v>
      </c>
      <c r="J103">
        <f t="shared" si="75"/>
        <v>12685.371984007408</v>
      </c>
      <c r="K103">
        <f t="shared" si="75"/>
        <v>12685.371985508489</v>
      </c>
      <c r="L103">
        <f t="shared" si="75"/>
        <v>12685.371985292943</v>
      </c>
      <c r="M103">
        <f t="shared" si="75"/>
        <v>12685.371985323878</v>
      </c>
      <c r="N103">
        <f t="shared" si="75"/>
        <v>12685.371985319443</v>
      </c>
      <c r="O103">
        <f t="shared" si="75"/>
        <v>12685.371985320067</v>
      </c>
      <c r="P103">
        <f t="shared" si="75"/>
        <v>12685.371985319987</v>
      </c>
      <c r="Q103">
        <f t="shared" si="75"/>
        <v>12685.371985319998</v>
      </c>
      <c r="R103">
        <f t="shared" si="75"/>
        <v>12685.371985319998</v>
      </c>
      <c r="S103">
        <f t="shared" si="75"/>
        <v>12685.371985319998</v>
      </c>
      <c r="T103">
        <f t="shared" si="75"/>
        <v>12685.371985319998</v>
      </c>
      <c r="U103">
        <f t="shared" si="75"/>
        <v>12685.371985319998</v>
      </c>
    </row>
    <row r="104" spans="2:21">
      <c r="B104" s="2" t="s">
        <v>83</v>
      </c>
      <c r="C104">
        <f>C103+0.002*SIN((329.64*C98+247.1)*C99)</f>
        <v>12686.509340143131</v>
      </c>
      <c r="D104">
        <f t="shared" ref="D104:U104" si="76">D103+0.002*SIN((329.64*D98+247.1)*D99)</f>
        <v>12685.225400151703</v>
      </c>
      <c r="E104">
        <f t="shared" si="76"/>
        <v>12685.39549811303</v>
      </c>
      <c r="F104">
        <f t="shared" si="76"/>
        <v>12685.370891543947</v>
      </c>
      <c r="G104">
        <f t="shared" si="76"/>
        <v>12685.374421204764</v>
      </c>
      <c r="H104">
        <f t="shared" si="76"/>
        <v>12685.37391426853</v>
      </c>
      <c r="I104">
        <f t="shared" si="76"/>
        <v>12685.373987062763</v>
      </c>
      <c r="J104">
        <f t="shared" si="76"/>
        <v>12685.373976609504</v>
      </c>
      <c r="K104">
        <f t="shared" si="76"/>
        <v>12685.373978110589</v>
      </c>
      <c r="L104">
        <f t="shared" si="76"/>
        <v>12685.373977895042</v>
      </c>
      <c r="M104">
        <f t="shared" si="76"/>
        <v>12685.373977925978</v>
      </c>
      <c r="N104">
        <f t="shared" si="76"/>
        <v>12685.373977921543</v>
      </c>
      <c r="O104">
        <f t="shared" si="76"/>
        <v>12685.373977922167</v>
      </c>
      <c r="P104">
        <f t="shared" si="76"/>
        <v>12685.373977922087</v>
      </c>
      <c r="Q104">
        <f t="shared" si="76"/>
        <v>12685.373977922098</v>
      </c>
      <c r="R104">
        <f t="shared" si="76"/>
        <v>12685.373977922098</v>
      </c>
      <c r="S104">
        <f t="shared" si="76"/>
        <v>12685.373977922098</v>
      </c>
      <c r="T104">
        <f t="shared" si="76"/>
        <v>12685.373977922098</v>
      </c>
      <c r="U104">
        <f t="shared" si="76"/>
        <v>12685.373977922098</v>
      </c>
    </row>
    <row r="105" spans="2:21">
      <c r="B105" s="2" t="s">
        <v>84</v>
      </c>
      <c r="C105">
        <f>C104+0.0018*SIN((4452.67*C98+297.8)*C99)</f>
        <v>12686.509716460001</v>
      </c>
      <c r="D105">
        <f t="shared" ref="D105:U105" si="77">D104+0.0018*SIN((4452.67*D98+297.8)*D99)</f>
        <v>12685.22526446514</v>
      </c>
      <c r="E105">
        <f t="shared" si="77"/>
        <v>12685.395430525092</v>
      </c>
      <c r="F105">
        <f t="shared" si="77"/>
        <v>12685.370814096335</v>
      </c>
      <c r="G105">
        <f t="shared" si="77"/>
        <v>12685.374345171324</v>
      </c>
      <c r="H105">
        <f t="shared" si="77"/>
        <v>12685.373838031979</v>
      </c>
      <c r="I105">
        <f t="shared" si="77"/>
        <v>12685.373910855378</v>
      </c>
      <c r="J105">
        <f t="shared" si="77"/>
        <v>12685.373900397932</v>
      </c>
      <c r="K105">
        <f t="shared" si="77"/>
        <v>12685.373901899617</v>
      </c>
      <c r="L105">
        <f t="shared" si="77"/>
        <v>12685.373901683985</v>
      </c>
      <c r="M105">
        <f t="shared" si="77"/>
        <v>12685.373901714933</v>
      </c>
      <c r="N105">
        <f t="shared" si="77"/>
        <v>12685.373901710496</v>
      </c>
      <c r="O105">
        <f t="shared" si="77"/>
        <v>12685.37390171112</v>
      </c>
      <c r="P105">
        <f t="shared" si="77"/>
        <v>12685.37390171104</v>
      </c>
      <c r="Q105">
        <f t="shared" si="77"/>
        <v>12685.373901711051</v>
      </c>
      <c r="R105">
        <f t="shared" si="77"/>
        <v>12685.373901711051</v>
      </c>
      <c r="S105">
        <f t="shared" si="77"/>
        <v>12685.373901711051</v>
      </c>
      <c r="T105">
        <f t="shared" si="77"/>
        <v>12685.373901711051</v>
      </c>
      <c r="U105">
        <f t="shared" si="77"/>
        <v>12685.373901711051</v>
      </c>
    </row>
    <row r="106" spans="2:21">
      <c r="B106" s="2" t="s">
        <v>85</v>
      </c>
      <c r="C106">
        <f>C105+0.0018*SIN((0.2*C98+251.3)*C99)</f>
        <v>12686.507954551484</v>
      </c>
      <c r="D106">
        <f t="shared" ref="D106:U106" si="78">D105+0.0018*SIN((0.2*D98+251.3)*D99)</f>
        <v>12685.223502561355</v>
      </c>
      <c r="E106">
        <f t="shared" si="78"/>
        <v>12685.39366862068</v>
      </c>
      <c r="F106">
        <f t="shared" si="78"/>
        <v>12685.369052192014</v>
      </c>
      <c r="G106">
        <f t="shared" si="78"/>
        <v>12685.37258326699</v>
      </c>
      <c r="H106">
        <f t="shared" si="78"/>
        <v>12685.372076127647</v>
      </c>
      <c r="I106">
        <f t="shared" si="78"/>
        <v>12685.372148951046</v>
      </c>
      <c r="J106">
        <f t="shared" si="78"/>
        <v>12685.3721384936</v>
      </c>
      <c r="K106">
        <f t="shared" si="78"/>
        <v>12685.372139995285</v>
      </c>
      <c r="L106">
        <f t="shared" si="78"/>
        <v>12685.372139779653</v>
      </c>
      <c r="M106">
        <f t="shared" si="78"/>
        <v>12685.372139810601</v>
      </c>
      <c r="N106">
        <f t="shared" si="78"/>
        <v>12685.372139806164</v>
      </c>
      <c r="O106">
        <f t="shared" si="78"/>
        <v>12685.372139806788</v>
      </c>
      <c r="P106">
        <f t="shared" si="78"/>
        <v>12685.372139806708</v>
      </c>
      <c r="Q106">
        <f t="shared" si="78"/>
        <v>12685.372139806719</v>
      </c>
      <c r="R106">
        <f t="shared" si="78"/>
        <v>12685.372139806719</v>
      </c>
      <c r="S106">
        <f t="shared" si="78"/>
        <v>12685.372139806719</v>
      </c>
      <c r="T106">
        <f t="shared" si="78"/>
        <v>12685.372139806719</v>
      </c>
      <c r="U106">
        <f t="shared" si="78"/>
        <v>12685.372139806719</v>
      </c>
    </row>
    <row r="107" spans="2:21">
      <c r="B107" s="2" t="s">
        <v>86</v>
      </c>
      <c r="C107">
        <f>C106+0.0015*SIN((450.37*C98+343.2)*C99)</f>
        <v>12686.508527867947</v>
      </c>
      <c r="D107">
        <f t="shared" ref="D107:U107" si="79">D106+0.0015*SIN((450.37*D98+343.2)*D99)</f>
        <v>12685.224035536236</v>
      </c>
      <c r="E107">
        <f t="shared" si="79"/>
        <v>12685.394206965901</v>
      </c>
      <c r="F107">
        <f t="shared" si="79"/>
        <v>12685.369589760832</v>
      </c>
      <c r="G107">
        <f t="shared" si="79"/>
        <v>12685.373120947188</v>
      </c>
      <c r="H107">
        <f t="shared" si="79"/>
        <v>12685.372613791849</v>
      </c>
      <c r="I107">
        <f t="shared" si="79"/>
        <v>12685.372686617546</v>
      </c>
      <c r="J107">
        <f t="shared" si="79"/>
        <v>12685.372676159768</v>
      </c>
      <c r="K107">
        <f t="shared" si="79"/>
        <v>12685.3726776615</v>
      </c>
      <c r="L107">
        <f t="shared" si="79"/>
        <v>12685.372677445863</v>
      </c>
      <c r="M107">
        <f t="shared" si="79"/>
        <v>12685.372677476811</v>
      </c>
      <c r="N107">
        <f t="shared" si="79"/>
        <v>12685.372677472375</v>
      </c>
      <c r="O107">
        <f t="shared" si="79"/>
        <v>12685.372677472998</v>
      </c>
      <c r="P107">
        <f t="shared" si="79"/>
        <v>12685.372677472918</v>
      </c>
      <c r="Q107">
        <f t="shared" si="79"/>
        <v>12685.372677472929</v>
      </c>
      <c r="R107">
        <f t="shared" si="79"/>
        <v>12685.372677472929</v>
      </c>
      <c r="S107">
        <f t="shared" si="79"/>
        <v>12685.372677472929</v>
      </c>
      <c r="T107">
        <f t="shared" si="79"/>
        <v>12685.372677472929</v>
      </c>
      <c r="U107">
        <f t="shared" si="79"/>
        <v>12685.372677472929</v>
      </c>
    </row>
    <row r="108" spans="2:21">
      <c r="B108" s="2" t="s">
        <v>87</v>
      </c>
      <c r="C108">
        <f>C107+0.0013*SIN((225.18*C98+81.4)*C99)</f>
        <v>12686.507251163384</v>
      </c>
      <c r="D108">
        <f t="shared" ref="D108:U108" si="80">D107+0.0013*SIN((225.18*D98+81.4)*D99)</f>
        <v>12685.222755420926</v>
      </c>
      <c r="E108">
        <f t="shared" si="80"/>
        <v>12685.392927287025</v>
      </c>
      <c r="F108">
        <f t="shared" si="80"/>
        <v>12685.36831001853</v>
      </c>
      <c r="G108">
        <f t="shared" si="80"/>
        <v>12685.371841213977</v>
      </c>
      <c r="H108">
        <f t="shared" si="80"/>
        <v>12685.371334057332</v>
      </c>
      <c r="I108">
        <f t="shared" si="80"/>
        <v>12685.371406883218</v>
      </c>
      <c r="J108">
        <f t="shared" si="80"/>
        <v>12685.371396425413</v>
      </c>
      <c r="K108">
        <f t="shared" si="80"/>
        <v>12685.371397927149</v>
      </c>
      <c r="L108">
        <f t="shared" si="80"/>
        <v>12685.371397711511</v>
      </c>
      <c r="M108">
        <f t="shared" si="80"/>
        <v>12685.37139774246</v>
      </c>
      <c r="N108">
        <f t="shared" si="80"/>
        <v>12685.371397738023</v>
      </c>
      <c r="O108">
        <f t="shared" si="80"/>
        <v>12685.371397738647</v>
      </c>
      <c r="P108">
        <f t="shared" si="80"/>
        <v>12685.371397738567</v>
      </c>
      <c r="Q108">
        <f t="shared" si="80"/>
        <v>12685.371397738578</v>
      </c>
      <c r="R108">
        <f t="shared" si="80"/>
        <v>12685.371397738578</v>
      </c>
      <c r="S108">
        <f t="shared" si="80"/>
        <v>12685.371397738578</v>
      </c>
      <c r="T108">
        <f t="shared" si="80"/>
        <v>12685.371397738578</v>
      </c>
      <c r="U108">
        <f t="shared" si="80"/>
        <v>12685.371397738578</v>
      </c>
    </row>
    <row r="109" spans="2:21">
      <c r="B109" s="2" t="s">
        <v>88</v>
      </c>
      <c r="C109">
        <f>C108+0.0008*SIN((659.29*C98+132.5)*C99)</f>
        <v>12686.507377255926</v>
      </c>
      <c r="D109">
        <f t="shared" ref="D109:U109" si="81">D108+0.0008*SIN((659.29*D98+132.5)*D99)</f>
        <v>12685.222914852844</v>
      </c>
      <c r="E109">
        <f t="shared" si="81"/>
        <v>12685.393082317687</v>
      </c>
      <c r="F109">
        <f t="shared" si="81"/>
        <v>12685.368465686197</v>
      </c>
      <c r="G109">
        <f t="shared" si="81"/>
        <v>12685.371996790276</v>
      </c>
      <c r="H109">
        <f t="shared" si="81"/>
        <v>12685.371489646754</v>
      </c>
      <c r="I109">
        <f t="shared" si="81"/>
        <v>12685.371562470755</v>
      </c>
      <c r="J109">
        <f t="shared" si="81"/>
        <v>12685.371552013221</v>
      </c>
      <c r="K109">
        <f t="shared" si="81"/>
        <v>12685.371553514919</v>
      </c>
      <c r="L109">
        <f t="shared" si="81"/>
        <v>12685.371553299286</v>
      </c>
      <c r="M109">
        <f t="shared" si="81"/>
        <v>12685.371553330233</v>
      </c>
      <c r="N109">
        <f t="shared" si="81"/>
        <v>12685.371553325796</v>
      </c>
      <c r="O109">
        <f t="shared" si="81"/>
        <v>12685.37155332642</v>
      </c>
      <c r="P109">
        <f t="shared" si="81"/>
        <v>12685.37155332634</v>
      </c>
      <c r="Q109">
        <f t="shared" si="81"/>
        <v>12685.371553326351</v>
      </c>
      <c r="R109">
        <f t="shared" si="81"/>
        <v>12685.371553326351</v>
      </c>
      <c r="S109">
        <f t="shared" si="81"/>
        <v>12685.371553326351</v>
      </c>
      <c r="T109">
        <f t="shared" si="81"/>
        <v>12685.371553326351</v>
      </c>
      <c r="U109">
        <f t="shared" si="81"/>
        <v>12685.371553326351</v>
      </c>
    </row>
    <row r="110" spans="2:21">
      <c r="B110" s="2" t="s">
        <v>89</v>
      </c>
      <c r="C110">
        <f>C109+0.0007*SIN((90.38*C98+153.3)*C99)</f>
        <v>12686.507702629942</v>
      </c>
      <c r="D110">
        <f t="shared" ref="D110:U110" si="82">D109+0.0007*SIN((90.38*D98+153.3)*D99)</f>
        <v>12685.22323662252</v>
      </c>
      <c r="E110">
        <f t="shared" si="82"/>
        <v>12685.393404565448</v>
      </c>
      <c r="F110">
        <f t="shared" si="82"/>
        <v>12685.368787864809</v>
      </c>
      <c r="G110">
        <f t="shared" si="82"/>
        <v>12685.372318978807</v>
      </c>
      <c r="H110">
        <f t="shared" si="82"/>
        <v>12685.37181183386</v>
      </c>
      <c r="I110">
        <f t="shared" si="82"/>
        <v>12685.371884658065</v>
      </c>
      <c r="J110">
        <f t="shared" si="82"/>
        <v>12685.371874200502</v>
      </c>
      <c r="K110">
        <f t="shared" si="82"/>
        <v>12685.371875702203</v>
      </c>
      <c r="L110">
        <f t="shared" si="82"/>
        <v>12685.371875486571</v>
      </c>
      <c r="M110">
        <f t="shared" si="82"/>
        <v>12685.371875517518</v>
      </c>
      <c r="N110">
        <f t="shared" si="82"/>
        <v>12685.371875513081</v>
      </c>
      <c r="O110">
        <f t="shared" si="82"/>
        <v>12685.371875513705</v>
      </c>
      <c r="P110">
        <f t="shared" si="82"/>
        <v>12685.371875513625</v>
      </c>
      <c r="Q110">
        <f t="shared" si="82"/>
        <v>12685.371875513636</v>
      </c>
      <c r="R110">
        <f t="shared" si="82"/>
        <v>12685.371875513636</v>
      </c>
      <c r="S110">
        <f t="shared" si="82"/>
        <v>12685.371875513636</v>
      </c>
      <c r="T110">
        <f t="shared" si="82"/>
        <v>12685.371875513636</v>
      </c>
      <c r="U110">
        <f t="shared" si="82"/>
        <v>12685.371875513636</v>
      </c>
    </row>
    <row r="111" spans="2:21">
      <c r="B111" s="2" t="s">
        <v>90</v>
      </c>
      <c r="C111">
        <f>C110+0.0007*SIN((30.35*C98+206.8)*C99)</f>
        <v>12686.507792439288</v>
      </c>
      <c r="D111">
        <f t="shared" ref="D111:U111" si="83">D110+0.0007*SIN((30.35*D98+206.8)*D99)</f>
        <v>12685.223327785345</v>
      </c>
      <c r="E111">
        <f t="shared" si="83"/>
        <v>12685.393495549</v>
      </c>
      <c r="F111">
        <f t="shared" si="83"/>
        <v>12685.368878874297</v>
      </c>
      <c r="G111">
        <f t="shared" si="83"/>
        <v>12685.372409984575</v>
      </c>
      <c r="H111">
        <f t="shared" si="83"/>
        <v>12685.371902840161</v>
      </c>
      <c r="I111">
        <f t="shared" si="83"/>
        <v>12685.371975664289</v>
      </c>
      <c r="J111">
        <f t="shared" si="83"/>
        <v>12685.371965206738</v>
      </c>
      <c r="K111">
        <f t="shared" si="83"/>
        <v>12685.371966708437</v>
      </c>
      <c r="L111">
        <f t="shared" si="83"/>
        <v>12685.371966492807</v>
      </c>
      <c r="M111">
        <f t="shared" si="83"/>
        <v>12685.371966523751</v>
      </c>
      <c r="N111">
        <f t="shared" si="83"/>
        <v>12685.371966519317</v>
      </c>
      <c r="O111">
        <f t="shared" si="83"/>
        <v>12685.371966519941</v>
      </c>
      <c r="P111">
        <f t="shared" si="83"/>
        <v>12685.371966519861</v>
      </c>
      <c r="Q111">
        <f t="shared" si="83"/>
        <v>12685.371966519871</v>
      </c>
      <c r="R111">
        <f t="shared" si="83"/>
        <v>12685.371966519871</v>
      </c>
      <c r="S111">
        <f t="shared" si="83"/>
        <v>12685.371966519871</v>
      </c>
      <c r="T111">
        <f t="shared" si="83"/>
        <v>12685.371966519871</v>
      </c>
      <c r="U111">
        <f t="shared" si="83"/>
        <v>12685.371966519871</v>
      </c>
    </row>
    <row r="112" spans="2:21">
      <c r="B112" s="2" t="s">
        <v>91</v>
      </c>
      <c r="C112">
        <f>C111+0.0006*SIN((337.18*C98+29.8)*C99)</f>
        <v>12686.508260934372</v>
      </c>
      <c r="D112">
        <f t="shared" ref="D112:U112" si="84">D111+0.0006*SIN((337.18*D98+29.8)*D99)</f>
        <v>12685.223804290195</v>
      </c>
      <c r="E112">
        <f t="shared" si="84"/>
        <v>12685.393971005582</v>
      </c>
      <c r="F112">
        <f t="shared" si="84"/>
        <v>12685.369354482766</v>
      </c>
      <c r="G112">
        <f t="shared" si="84"/>
        <v>12685.372885571262</v>
      </c>
      <c r="H112">
        <f t="shared" si="84"/>
        <v>12685.372378429976</v>
      </c>
      <c r="I112">
        <f t="shared" si="84"/>
        <v>12685.372451253656</v>
      </c>
      <c r="J112">
        <f t="shared" si="84"/>
        <v>12685.372440796167</v>
      </c>
      <c r="K112">
        <f t="shared" si="84"/>
        <v>12685.372442297858</v>
      </c>
      <c r="L112">
        <f t="shared" si="84"/>
        <v>12685.372442082229</v>
      </c>
      <c r="M112">
        <f t="shared" si="84"/>
        <v>12685.372442113174</v>
      </c>
      <c r="N112">
        <f t="shared" si="84"/>
        <v>12685.372442108739</v>
      </c>
      <c r="O112">
        <f t="shared" si="84"/>
        <v>12685.372442109363</v>
      </c>
      <c r="P112">
        <f t="shared" si="84"/>
        <v>12685.372442109283</v>
      </c>
      <c r="Q112">
        <f t="shared" si="84"/>
        <v>12685.372442109294</v>
      </c>
      <c r="R112">
        <f t="shared" si="84"/>
        <v>12685.372442109294</v>
      </c>
      <c r="S112">
        <f t="shared" si="84"/>
        <v>12685.372442109294</v>
      </c>
      <c r="T112">
        <f t="shared" si="84"/>
        <v>12685.372442109294</v>
      </c>
      <c r="U112">
        <f t="shared" si="84"/>
        <v>12685.372442109294</v>
      </c>
    </row>
    <row r="113" spans="2:21">
      <c r="B113" s="2" t="s">
        <v>92</v>
      </c>
      <c r="C113">
        <f>C112+0.0005*SIN((1.5*C98+207.4)*C99)</f>
        <v>12686.507769974163</v>
      </c>
      <c r="D113">
        <f t="shared" ref="D113:U113" si="85">D112+0.0005*SIN((1.5*D98+207.4)*D99)</f>
        <v>12685.223313339109</v>
      </c>
      <c r="E113">
        <f t="shared" si="85"/>
        <v>12685.393480053288</v>
      </c>
      <c r="F113">
        <f t="shared" si="85"/>
        <v>12685.368863530646</v>
      </c>
      <c r="G113">
        <f t="shared" si="85"/>
        <v>12685.372394619117</v>
      </c>
      <c r="H113">
        <f t="shared" si="85"/>
        <v>12685.371887477835</v>
      </c>
      <c r="I113">
        <f t="shared" si="85"/>
        <v>12685.371960301514</v>
      </c>
      <c r="J113">
        <f t="shared" si="85"/>
        <v>12685.371949844026</v>
      </c>
      <c r="K113">
        <f t="shared" si="85"/>
        <v>12685.371951345716</v>
      </c>
      <c r="L113">
        <f t="shared" si="85"/>
        <v>12685.371951130088</v>
      </c>
      <c r="M113">
        <f t="shared" si="85"/>
        <v>12685.371951161032</v>
      </c>
      <c r="N113">
        <f t="shared" si="85"/>
        <v>12685.371951156598</v>
      </c>
      <c r="O113">
        <f t="shared" si="85"/>
        <v>12685.371951157222</v>
      </c>
      <c r="P113">
        <f t="shared" si="85"/>
        <v>12685.371951157142</v>
      </c>
      <c r="Q113">
        <f t="shared" si="85"/>
        <v>12685.371951157153</v>
      </c>
      <c r="R113">
        <f t="shared" si="85"/>
        <v>12685.371951157153</v>
      </c>
      <c r="S113">
        <f t="shared" si="85"/>
        <v>12685.371951157153</v>
      </c>
      <c r="T113">
        <f t="shared" si="85"/>
        <v>12685.371951157153</v>
      </c>
      <c r="U113">
        <f t="shared" si="85"/>
        <v>12685.371951157153</v>
      </c>
    </row>
    <row r="114" spans="2:21">
      <c r="B114" s="2" t="s">
        <v>93</v>
      </c>
      <c r="C114">
        <f>C113+0.0005*SIN((22.81*C98+291.2)*C99)</f>
        <v>12686.507745621751</v>
      </c>
      <c r="D114">
        <f t="shared" ref="D114:U114" si="86">D113+0.0005*SIN((22.81*D98+291.2)*D99)</f>
        <v>12685.223288254854</v>
      </c>
      <c r="E114">
        <f t="shared" si="86"/>
        <v>12685.393455065976</v>
      </c>
      <c r="F114">
        <f t="shared" si="86"/>
        <v>12685.36883852931</v>
      </c>
      <c r="G114">
        <f t="shared" si="86"/>
        <v>12685.372369619792</v>
      </c>
      <c r="H114">
        <f t="shared" si="86"/>
        <v>12685.371862478221</v>
      </c>
      <c r="I114">
        <f t="shared" si="86"/>
        <v>12685.371935301942</v>
      </c>
      <c r="J114">
        <f t="shared" si="86"/>
        <v>12685.371924844449</v>
      </c>
      <c r="K114">
        <f t="shared" si="86"/>
        <v>12685.371926346139</v>
      </c>
      <c r="L114">
        <f t="shared" si="86"/>
        <v>12685.37192613051</v>
      </c>
      <c r="M114">
        <f t="shared" si="86"/>
        <v>12685.371926161455</v>
      </c>
      <c r="N114">
        <f t="shared" si="86"/>
        <v>12685.37192615702</v>
      </c>
      <c r="O114">
        <f t="shared" si="86"/>
        <v>12685.371926157644</v>
      </c>
      <c r="P114">
        <f t="shared" si="86"/>
        <v>12685.371926157564</v>
      </c>
      <c r="Q114">
        <f t="shared" si="86"/>
        <v>12685.371926157575</v>
      </c>
      <c r="R114">
        <f t="shared" si="86"/>
        <v>12685.371926157575</v>
      </c>
      <c r="S114">
        <f t="shared" si="86"/>
        <v>12685.371926157575</v>
      </c>
      <c r="T114">
        <f t="shared" si="86"/>
        <v>12685.371926157575</v>
      </c>
      <c r="U114">
        <f t="shared" si="86"/>
        <v>12685.371926157575</v>
      </c>
    </row>
    <row r="115" spans="2:21">
      <c r="B115" s="2" t="s">
        <v>94</v>
      </c>
      <c r="C115">
        <f>C114+0.0004*SIN((315.56*C98+234.9)*C99)</f>
        <v>12686.507433718793</v>
      </c>
      <c r="D115">
        <f t="shared" ref="D115:U115" si="87">D114+0.0004*SIN((315.56*D98+234.9)*D99)</f>
        <v>12685.222971339106</v>
      </c>
      <c r="E115">
        <f t="shared" si="87"/>
        <v>12685.393138806821</v>
      </c>
      <c r="F115">
        <f t="shared" si="87"/>
        <v>12685.368522175027</v>
      </c>
      <c r="G115">
        <f t="shared" si="87"/>
        <v>12685.372053279152</v>
      </c>
      <c r="H115">
        <f t="shared" si="87"/>
        <v>12685.371546135622</v>
      </c>
      <c r="I115">
        <f t="shared" si="87"/>
        <v>12685.371618959625</v>
      </c>
      <c r="J115">
        <f t="shared" si="87"/>
        <v>12685.371608502091</v>
      </c>
      <c r="K115">
        <f t="shared" si="87"/>
        <v>12685.371610003787</v>
      </c>
      <c r="L115">
        <f t="shared" si="87"/>
        <v>12685.371609788157</v>
      </c>
      <c r="M115">
        <f t="shared" si="87"/>
        <v>12685.371609819102</v>
      </c>
      <c r="N115">
        <f t="shared" si="87"/>
        <v>12685.371609814667</v>
      </c>
      <c r="O115">
        <f t="shared" si="87"/>
        <v>12685.371609815291</v>
      </c>
      <c r="P115">
        <f t="shared" si="87"/>
        <v>12685.371609815211</v>
      </c>
      <c r="Q115">
        <f t="shared" si="87"/>
        <v>12685.371609815222</v>
      </c>
      <c r="R115">
        <f t="shared" si="87"/>
        <v>12685.371609815222</v>
      </c>
      <c r="S115">
        <f t="shared" si="87"/>
        <v>12685.371609815222</v>
      </c>
      <c r="T115">
        <f t="shared" si="87"/>
        <v>12685.371609815222</v>
      </c>
      <c r="U115">
        <f t="shared" si="87"/>
        <v>12685.371609815222</v>
      </c>
    </row>
    <row r="116" spans="2:21">
      <c r="B116" s="2" t="s">
        <v>95</v>
      </c>
      <c r="C116">
        <f>C115+0.0004*SIN((299.3*C98+157.3)*C99)</f>
        <v>12686.50763889169</v>
      </c>
      <c r="D116">
        <f t="shared" ref="D116:U116" si="88">D115+0.0004*SIN((299.3*D98+157.3)*D99)</f>
        <v>12685.223169871721</v>
      </c>
      <c r="E116">
        <f t="shared" si="88"/>
        <v>12685.393338223332</v>
      </c>
      <c r="F116">
        <f t="shared" si="88"/>
        <v>12685.36872146375</v>
      </c>
      <c r="G116">
        <f t="shared" si="88"/>
        <v>12685.372252586207</v>
      </c>
      <c r="H116">
        <f t="shared" si="88"/>
        <v>12685.371745440045</v>
      </c>
      <c r="I116">
        <f t="shared" si="88"/>
        <v>12685.371818264426</v>
      </c>
      <c r="J116">
        <f t="shared" si="88"/>
        <v>12685.371807806838</v>
      </c>
      <c r="K116">
        <f t="shared" si="88"/>
        <v>12685.371809308541</v>
      </c>
      <c r="L116">
        <f t="shared" si="88"/>
        <v>12685.371809092909</v>
      </c>
      <c r="M116">
        <f t="shared" si="88"/>
        <v>12685.371809123853</v>
      </c>
      <c r="N116">
        <f t="shared" si="88"/>
        <v>12685.371809119419</v>
      </c>
      <c r="O116">
        <f t="shared" si="88"/>
        <v>12685.371809120043</v>
      </c>
      <c r="P116">
        <f t="shared" si="88"/>
        <v>12685.371809119963</v>
      </c>
      <c r="Q116">
        <f t="shared" si="88"/>
        <v>12685.371809119973</v>
      </c>
      <c r="R116">
        <f t="shared" si="88"/>
        <v>12685.371809119973</v>
      </c>
      <c r="S116">
        <f t="shared" si="88"/>
        <v>12685.371809119973</v>
      </c>
      <c r="T116">
        <f t="shared" si="88"/>
        <v>12685.371809119973</v>
      </c>
      <c r="U116">
        <f t="shared" si="88"/>
        <v>12685.371809119973</v>
      </c>
    </row>
    <row r="117" spans="2:21">
      <c r="B117" s="2" t="s">
        <v>96</v>
      </c>
      <c r="C117">
        <f>C116+0.0004*SIN((720.02*C98+21.1)*C99)</f>
        <v>12686.507584761877</v>
      </c>
      <c r="D117">
        <f t="shared" ref="D117:U117" si="89">D116+0.0004*SIN((720.02*D98+21.1)*D99)</f>
        <v>12685.22309747285</v>
      </c>
      <c r="E117">
        <f t="shared" si="89"/>
        <v>12685.39326823647</v>
      </c>
      <c r="F117">
        <f t="shared" si="89"/>
        <v>12685.368651127796</v>
      </c>
      <c r="G117">
        <f t="shared" si="89"/>
        <v>12685.372182300323</v>
      </c>
      <c r="H117">
        <f t="shared" si="89"/>
        <v>12685.371675146969</v>
      </c>
      <c r="I117">
        <f t="shared" si="89"/>
        <v>12685.371747972384</v>
      </c>
      <c r="J117">
        <f t="shared" si="89"/>
        <v>12685.371737514648</v>
      </c>
      <c r="K117">
        <f t="shared" si="89"/>
        <v>12685.371739016371</v>
      </c>
      <c r="L117">
        <f t="shared" si="89"/>
        <v>12685.371738800737</v>
      </c>
      <c r="M117">
        <f t="shared" si="89"/>
        <v>12685.371738831682</v>
      </c>
      <c r="N117">
        <f t="shared" si="89"/>
        <v>12685.371738827247</v>
      </c>
      <c r="O117">
        <f t="shared" si="89"/>
        <v>12685.371738827871</v>
      </c>
      <c r="P117">
        <f t="shared" si="89"/>
        <v>12685.371738827791</v>
      </c>
      <c r="Q117">
        <f t="shared" si="89"/>
        <v>12685.371738827802</v>
      </c>
      <c r="R117">
        <f t="shared" si="89"/>
        <v>12685.371738827802</v>
      </c>
      <c r="S117">
        <f t="shared" si="89"/>
        <v>12685.371738827802</v>
      </c>
      <c r="T117">
        <f t="shared" si="89"/>
        <v>12685.371738827802</v>
      </c>
      <c r="U117">
        <f t="shared" si="89"/>
        <v>12685.371738827802</v>
      </c>
    </row>
    <row r="118" spans="2:21">
      <c r="B118" s="2" t="s">
        <v>97</v>
      </c>
      <c r="C118">
        <f>C117+0.0003*SIN((1079.97*C98+352.5)*C99)</f>
        <v>12686.507823985297</v>
      </c>
      <c r="D118">
        <f t="shared" ref="D118:U118" si="90">D117+0.0003*SIN((1079.97*D98+352.5)*D99)</f>
        <v>12685.223348671414</v>
      </c>
      <c r="E118">
        <f t="shared" si="90"/>
        <v>12685.393517916982</v>
      </c>
      <c r="F118">
        <f t="shared" si="90"/>
        <v>12685.368901029222</v>
      </c>
      <c r="G118">
        <f t="shared" si="90"/>
        <v>12685.372432170087</v>
      </c>
      <c r="H118">
        <f t="shared" si="90"/>
        <v>12685.371925021282</v>
      </c>
      <c r="I118">
        <f t="shared" si="90"/>
        <v>12685.371997846043</v>
      </c>
      <c r="J118">
        <f t="shared" si="90"/>
        <v>12685.3719873884</v>
      </c>
      <c r="K118">
        <f t="shared" si="90"/>
        <v>12685.371988890111</v>
      </c>
      <c r="L118">
        <f t="shared" si="90"/>
        <v>12685.371988674478</v>
      </c>
      <c r="M118">
        <f t="shared" si="90"/>
        <v>12685.371988705423</v>
      </c>
      <c r="N118">
        <f t="shared" si="90"/>
        <v>12685.371988700988</v>
      </c>
      <c r="O118">
        <f t="shared" si="90"/>
        <v>12685.371988701612</v>
      </c>
      <c r="P118">
        <f t="shared" si="90"/>
        <v>12685.371988701532</v>
      </c>
      <c r="Q118">
        <f t="shared" si="90"/>
        <v>12685.371988701543</v>
      </c>
      <c r="R118">
        <f t="shared" si="90"/>
        <v>12685.371988701543</v>
      </c>
      <c r="S118">
        <f t="shared" si="90"/>
        <v>12685.371988701543</v>
      </c>
      <c r="T118">
        <f t="shared" si="90"/>
        <v>12685.371988701543</v>
      </c>
      <c r="U118">
        <f t="shared" si="90"/>
        <v>12685.371988701543</v>
      </c>
    </row>
    <row r="119" spans="2:21">
      <c r="B119" s="2" t="s">
        <v>98</v>
      </c>
      <c r="C119">
        <f>C118+0.0003*SIN((44.43*C98+329.7)*C99)</f>
        <v>12686.508085632971</v>
      </c>
      <c r="D119">
        <f t="shared" ref="D119:U119" si="91">D118+0.0003*SIN((44.43*D98+329.7)*D99)</f>
        <v>12685.223609899076</v>
      </c>
      <c r="E119">
        <f t="shared" si="91"/>
        <v>12685.393779200405</v>
      </c>
      <c r="F119">
        <f t="shared" si="91"/>
        <v>12685.36916230458</v>
      </c>
      <c r="G119">
        <f t="shared" si="91"/>
        <v>12685.372693446601</v>
      </c>
      <c r="H119">
        <f t="shared" si="91"/>
        <v>12685.372186297631</v>
      </c>
      <c r="I119">
        <f t="shared" si="91"/>
        <v>12685.372259122416</v>
      </c>
      <c r="J119">
        <f t="shared" si="91"/>
        <v>12685.372248664769</v>
      </c>
      <c r="K119">
        <f t="shared" si="91"/>
        <v>12685.37225016648</v>
      </c>
      <c r="L119">
        <f t="shared" si="91"/>
        <v>12685.372249950848</v>
      </c>
      <c r="M119">
        <f t="shared" si="91"/>
        <v>12685.372249981792</v>
      </c>
      <c r="N119">
        <f t="shared" si="91"/>
        <v>12685.372249977358</v>
      </c>
      <c r="O119">
        <f t="shared" si="91"/>
        <v>12685.372249977981</v>
      </c>
      <c r="P119">
        <f t="shared" si="91"/>
        <v>12685.372249977901</v>
      </c>
      <c r="Q119">
        <f t="shared" si="91"/>
        <v>12685.372249977912</v>
      </c>
      <c r="R119">
        <f t="shared" si="91"/>
        <v>12685.372249977912</v>
      </c>
      <c r="S119">
        <f t="shared" si="91"/>
        <v>12685.372249977912</v>
      </c>
      <c r="T119">
        <f t="shared" si="91"/>
        <v>12685.372249977912</v>
      </c>
      <c r="U119">
        <f t="shared" si="91"/>
        <v>12685.372249977912</v>
      </c>
    </row>
    <row r="120" spans="2:21">
      <c r="B120" s="2" t="s">
        <v>99</v>
      </c>
      <c r="C120">
        <f>MOD(C119,360)</f>
        <v>86.508085632971415</v>
      </c>
      <c r="D120">
        <f t="shared" ref="D120:U120" si="92">MOD(D119,360)</f>
        <v>85.223609899076109</v>
      </c>
      <c r="E120">
        <f t="shared" si="92"/>
        <v>85.393779200405334</v>
      </c>
      <c r="F120">
        <f t="shared" si="92"/>
        <v>85.369162304579731</v>
      </c>
      <c r="G120">
        <f t="shared" si="92"/>
        <v>85.372693446601261</v>
      </c>
      <c r="H120">
        <f t="shared" si="92"/>
        <v>85.372186297630833</v>
      </c>
      <c r="I120">
        <f t="shared" si="92"/>
        <v>85.372259122415926</v>
      </c>
      <c r="J120">
        <f t="shared" si="92"/>
        <v>85.372248664769359</v>
      </c>
      <c r="K120">
        <f t="shared" si="92"/>
        <v>85.372250166479716</v>
      </c>
      <c r="L120">
        <f t="shared" si="92"/>
        <v>85.372249950847618</v>
      </c>
      <c r="M120">
        <f t="shared" si="92"/>
        <v>85.372249981792265</v>
      </c>
      <c r="N120">
        <f t="shared" si="92"/>
        <v>85.372249977357569</v>
      </c>
      <c r="O120">
        <f t="shared" si="92"/>
        <v>85.372249977981483</v>
      </c>
      <c r="P120">
        <f t="shared" si="92"/>
        <v>85.372249977901447</v>
      </c>
      <c r="Q120">
        <f t="shared" si="92"/>
        <v>85.372249977912361</v>
      </c>
      <c r="R120">
        <f t="shared" si="92"/>
        <v>85.372249977912361</v>
      </c>
      <c r="S120">
        <f t="shared" si="92"/>
        <v>85.372249977912361</v>
      </c>
      <c r="T120">
        <f t="shared" si="92"/>
        <v>85.372249977912361</v>
      </c>
      <c r="U120">
        <f t="shared" si="92"/>
        <v>85.372249977912361</v>
      </c>
    </row>
    <row r="121" spans="2:21">
      <c r="B121" s="2" t="s">
        <v>164</v>
      </c>
      <c r="C121">
        <f>MOD(IF(C120&lt;0,C120+360,C120),360)</f>
        <v>86.508085632971415</v>
      </c>
      <c r="D121">
        <f t="shared" ref="D121:U121" si="93">MOD(IF(D120&lt;0,D120+360,D120),360)</f>
        <v>85.223609899076109</v>
      </c>
      <c r="E121">
        <f t="shared" si="93"/>
        <v>85.393779200405334</v>
      </c>
      <c r="F121">
        <f t="shared" si="93"/>
        <v>85.369162304579731</v>
      </c>
      <c r="G121">
        <f t="shared" si="93"/>
        <v>85.372693446601261</v>
      </c>
      <c r="H121">
        <f t="shared" si="93"/>
        <v>85.372186297630833</v>
      </c>
      <c r="I121">
        <f t="shared" si="93"/>
        <v>85.372259122415926</v>
      </c>
      <c r="J121">
        <f t="shared" si="93"/>
        <v>85.372248664769359</v>
      </c>
      <c r="K121">
        <f t="shared" si="93"/>
        <v>85.372250166479716</v>
      </c>
      <c r="L121">
        <f t="shared" si="93"/>
        <v>85.372249950847618</v>
      </c>
      <c r="M121">
        <f t="shared" si="93"/>
        <v>85.372249981792265</v>
      </c>
      <c r="N121">
        <f t="shared" si="93"/>
        <v>85.372249977357569</v>
      </c>
      <c r="O121">
        <f t="shared" si="93"/>
        <v>85.372249977981483</v>
      </c>
      <c r="P121">
        <f t="shared" si="93"/>
        <v>85.372249977901447</v>
      </c>
      <c r="Q121">
        <f t="shared" si="93"/>
        <v>85.372249977912361</v>
      </c>
      <c r="R121">
        <f t="shared" si="93"/>
        <v>85.372249977912361</v>
      </c>
      <c r="S121">
        <f t="shared" si="93"/>
        <v>85.372249977912361</v>
      </c>
      <c r="T121">
        <f t="shared" si="93"/>
        <v>85.372249977912361</v>
      </c>
      <c r="U121">
        <f t="shared" si="93"/>
        <v>85.372249977912361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U1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S14" sqref="S14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4" width="9.5" bestFit="1" customWidth="1"/>
    <col min="5" max="5" width="10.5" bestFit="1" customWidth="1"/>
    <col min="6" max="6" width="9.625" bestFit="1" customWidth="1"/>
    <col min="7" max="9" width="10.5" bestFit="1" customWidth="1"/>
    <col min="10" max="10" width="9.625" bestFit="1" customWidth="1"/>
    <col min="11" max="13" width="10.5" bestFit="1" customWidth="1"/>
    <col min="14" max="14" width="9.625" bestFit="1" customWidth="1"/>
    <col min="15" max="17" width="10.5" bestFit="1" customWidth="1"/>
    <col min="18" max="18" width="9.625" bestFit="1" customWidth="1"/>
    <col min="19" max="21" width="10.5" bestFit="1" customWidth="1"/>
  </cols>
  <sheetData>
    <row r="1" spans="1:21">
      <c r="B1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旧暦計算!A27</f>
        <v>49140</v>
      </c>
      <c r="C2">
        <v>23</v>
      </c>
      <c r="D2">
        <v>59</v>
      </c>
      <c r="E2">
        <v>59</v>
      </c>
    </row>
    <row r="3" spans="1:21">
      <c r="A3">
        <v>20</v>
      </c>
      <c r="B3" t="s">
        <v>65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64158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00">
        <f>C4+C2/24+D2/1440+E2/86400-0.375</f>
        <v>64158.62498842593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64158.62498842593</v>
      </c>
      <c r="D11" s="12">
        <f>C22</f>
        <v>64129.222366384311</v>
      </c>
      <c r="E11" s="12">
        <f t="shared" ref="E11:U11" si="1">D22</f>
        <v>64129.467087126861</v>
      </c>
      <c r="F11" s="12">
        <f t="shared" si="1"/>
        <v>64129.431590415174</v>
      </c>
      <c r="G11" s="12">
        <f t="shared" si="1"/>
        <v>64129.436680075865</v>
      </c>
      <c r="H11" s="12">
        <f t="shared" si="1"/>
        <v>64129.43594904682</v>
      </c>
      <c r="I11" s="12">
        <f t="shared" si="1"/>
        <v>64129.436054019105</v>
      </c>
      <c r="J11" s="12">
        <f t="shared" si="1"/>
        <v>64129.436038945052</v>
      </c>
      <c r="K11" s="12">
        <f t="shared" si="1"/>
        <v>64129.436041109679</v>
      </c>
      <c r="L11" s="12">
        <f t="shared" si="1"/>
        <v>64129.436040798842</v>
      </c>
      <c r="M11" s="12">
        <f t="shared" si="1"/>
        <v>64129.436040843466</v>
      </c>
      <c r="N11" s="12">
        <f t="shared" si="1"/>
        <v>64129.436040837056</v>
      </c>
      <c r="O11" s="12">
        <f t="shared" si="1"/>
        <v>64129.43604083798</v>
      </c>
      <c r="P11" s="12">
        <f t="shared" si="1"/>
        <v>64129.436040837849</v>
      </c>
      <c r="Q11" s="12">
        <f t="shared" si="1"/>
        <v>64129.436040837871</v>
      </c>
      <c r="R11" s="12">
        <f t="shared" si="1"/>
        <v>64129.436040837871</v>
      </c>
      <c r="S11" s="12">
        <f t="shared" si="1"/>
        <v>64129.436040837871</v>
      </c>
      <c r="T11" s="12">
        <f t="shared" si="1"/>
        <v>64129.436040837871</v>
      </c>
      <c r="U11" s="12">
        <f t="shared" si="1"/>
        <v>64129.436040837871</v>
      </c>
    </row>
    <row r="12" spans="1:21">
      <c r="A12" t="s">
        <v>102</v>
      </c>
      <c r="B1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t="s">
        <v>102</v>
      </c>
      <c r="B13" s="2" t="s">
        <v>73</v>
      </c>
      <c r="C13" s="12">
        <f>C90</f>
        <v>111.39031771678128</v>
      </c>
      <c r="D13" s="12">
        <f t="shared" ref="D13:U13" si="2">D90</f>
        <v>82.18695632199524</v>
      </c>
      <c r="E13" s="12">
        <f t="shared" si="2"/>
        <v>85.834326263371622</v>
      </c>
      <c r="F13" s="12">
        <f t="shared" si="2"/>
        <v>85.305996685026912</v>
      </c>
      <c r="G13" s="12">
        <f t="shared" si="2"/>
        <v>85.381765973957954</v>
      </c>
      <c r="H13" s="12">
        <f t="shared" si="2"/>
        <v>85.37088352671708</v>
      </c>
      <c r="I13" s="12">
        <f t="shared" si="2"/>
        <v>85.372446200723061</v>
      </c>
      <c r="J13" s="12">
        <f t="shared" si="2"/>
        <v>85.372221800382249</v>
      </c>
      <c r="K13" s="12">
        <f t="shared" si="2"/>
        <v>85.372254024114227</v>
      </c>
      <c r="L13" s="12">
        <f t="shared" si="2"/>
        <v>85.372249397012638</v>
      </c>
      <c r="M13" s="12">
        <f t="shared" si="2"/>
        <v>85.372250061307568</v>
      </c>
      <c r="N13" s="12">
        <f t="shared" si="2"/>
        <v>85.372249965847004</v>
      </c>
      <c r="O13" s="12">
        <f t="shared" si="2"/>
        <v>85.372249979584012</v>
      </c>
      <c r="P13" s="12">
        <f t="shared" si="2"/>
        <v>85.372249977663159</v>
      </c>
      <c r="Q13" s="12">
        <f t="shared" si="2"/>
        <v>85.372249977954198</v>
      </c>
      <c r="R13" s="12">
        <f t="shared" si="2"/>
        <v>85.372249977954198</v>
      </c>
      <c r="S13" s="12">
        <f t="shared" si="2"/>
        <v>85.372249977954198</v>
      </c>
      <c r="T13" s="12">
        <f t="shared" si="2"/>
        <v>85.372249977954198</v>
      </c>
      <c r="U13" s="12">
        <f t="shared" si="2"/>
        <v>85.372249977954198</v>
      </c>
    </row>
    <row r="14" spans="1:21">
      <c r="A14" t="s">
        <v>74</v>
      </c>
      <c r="B14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t="s">
        <v>74</v>
      </c>
      <c r="B15" s="2" t="s">
        <v>77</v>
      </c>
      <c r="C15" s="12">
        <f>C121</f>
        <v>113.21345653018761</v>
      </c>
      <c r="D15" s="12">
        <f t="shared" ref="D15:U15" si="3">D121</f>
        <v>85.168095463603095</v>
      </c>
      <c r="E15" s="12">
        <f t="shared" si="3"/>
        <v>85.401912420958979</v>
      </c>
      <c r="F15" s="12">
        <f t="shared" si="3"/>
        <v>85.36799791366866</v>
      </c>
      <c r="G15" s="12">
        <f t="shared" si="3"/>
        <v>85.372860724357452</v>
      </c>
      <c r="H15" s="12">
        <f t="shared" si="3"/>
        <v>85.372162278086762</v>
      </c>
      <c r="I15" s="12">
        <f t="shared" si="3"/>
        <v>85.37226257164366</v>
      </c>
      <c r="J15" s="12">
        <f t="shared" si="3"/>
        <v>85.372248169464001</v>
      </c>
      <c r="K15" s="12">
        <f t="shared" si="3"/>
        <v>85.372250237609478</v>
      </c>
      <c r="L15" s="12">
        <f t="shared" si="3"/>
        <v>85.372249940624897</v>
      </c>
      <c r="M15" s="12">
        <f t="shared" si="3"/>
        <v>85.372249983256552</v>
      </c>
      <c r="N15" s="12">
        <f t="shared" si="3"/>
        <v>85.372249977135652</v>
      </c>
      <c r="O15" s="12">
        <f t="shared" si="3"/>
        <v>85.372249978016043</v>
      </c>
      <c r="P15" s="12">
        <f t="shared" si="3"/>
        <v>85.372249977894171</v>
      </c>
      <c r="Q15" s="12">
        <f t="shared" si="3"/>
        <v>85.372249977912361</v>
      </c>
      <c r="R15" s="12">
        <f t="shared" si="3"/>
        <v>85.372249977912361</v>
      </c>
      <c r="S15" s="12">
        <f t="shared" si="3"/>
        <v>85.372249977912361</v>
      </c>
      <c r="T15" s="12">
        <f t="shared" si="3"/>
        <v>85.372249977912361</v>
      </c>
      <c r="U15" s="12">
        <f t="shared" si="3"/>
        <v>85.372249977912361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-1.8231388134063309</v>
      </c>
      <c r="D17" s="12">
        <f t="shared" ref="D17:U17" si="4">D13-D15</f>
        <v>-2.981139141607855</v>
      </c>
      <c r="E17" s="12">
        <f t="shared" si="4"/>
        <v>0.43241384241264313</v>
      </c>
      <c r="F17" s="12">
        <f t="shared" si="4"/>
        <v>-6.200122864174773E-2</v>
      </c>
      <c r="G17" s="12">
        <f t="shared" si="4"/>
        <v>8.9052496005024295E-3</v>
      </c>
      <c r="H17" s="12">
        <f t="shared" si="4"/>
        <v>-1.2787513696821406E-3</v>
      </c>
      <c r="I17" s="12">
        <f t="shared" si="4"/>
        <v>1.836290794017259E-4</v>
      </c>
      <c r="J17" s="12">
        <f t="shared" si="4"/>
        <v>-2.6369081751909107E-5</v>
      </c>
      <c r="K17" s="12">
        <f t="shared" si="4"/>
        <v>3.7865047488594428E-6</v>
      </c>
      <c r="L17" s="12">
        <f t="shared" si="4"/>
        <v>-5.4361225920729339E-7</v>
      </c>
      <c r="M17" s="12">
        <f t="shared" si="4"/>
        <v>7.8051016316749156E-8</v>
      </c>
      <c r="N17" s="12">
        <f t="shared" si="4"/>
        <v>-1.1288648238405585E-8</v>
      </c>
      <c r="O17" s="12">
        <f t="shared" si="4"/>
        <v>1.5679688658565283E-9</v>
      </c>
      <c r="P17" s="12">
        <f t="shared" si="4"/>
        <v>-2.3101165425032377E-10</v>
      </c>
      <c r="Q17" s="12">
        <f t="shared" si="4"/>
        <v>4.1836756281554699E-11</v>
      </c>
      <c r="R17" s="12">
        <f t="shared" si="4"/>
        <v>4.1836756281554699E-11</v>
      </c>
      <c r="S17" s="12">
        <f t="shared" si="4"/>
        <v>4.1836756281554699E-11</v>
      </c>
      <c r="T17" s="12">
        <f t="shared" si="4"/>
        <v>4.1836756281554699E-11</v>
      </c>
      <c r="U17" s="12">
        <f t="shared" si="4"/>
        <v>4.1836756281554699E-11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64158.774649298168</v>
      </c>
      <c r="D19" s="12">
        <f>D11-(D17/D7)</f>
        <v>64129.467087126861</v>
      </c>
      <c r="E19" s="12">
        <f>E11-(E17/E7)</f>
        <v>64129.431590415174</v>
      </c>
      <c r="F19" s="12">
        <f t="shared" ref="F19:U19" si="5">F11-(F17/F7)</f>
        <v>64129.436680075865</v>
      </c>
      <c r="G19" s="12">
        <f t="shared" si="5"/>
        <v>64129.43594904682</v>
      </c>
      <c r="H19" s="12">
        <f t="shared" si="5"/>
        <v>64129.436054019105</v>
      </c>
      <c r="I19" s="12">
        <f t="shared" si="5"/>
        <v>64129.436038945052</v>
      </c>
      <c r="J19" s="12">
        <f t="shared" si="5"/>
        <v>64129.436041109679</v>
      </c>
      <c r="K19" s="12">
        <f t="shared" si="5"/>
        <v>64129.436040798842</v>
      </c>
      <c r="L19" s="12">
        <f t="shared" si="5"/>
        <v>64129.436040843466</v>
      </c>
      <c r="M19" s="12">
        <f t="shared" si="5"/>
        <v>64129.436040837056</v>
      </c>
      <c r="N19" s="12">
        <f t="shared" si="5"/>
        <v>64129.43604083798</v>
      </c>
      <c r="O19" s="12">
        <f t="shared" si="5"/>
        <v>64129.436040837849</v>
      </c>
      <c r="P19" s="12">
        <f t="shared" si="5"/>
        <v>64129.436040837871</v>
      </c>
      <c r="Q19" s="12">
        <f t="shared" si="5"/>
        <v>64129.436040837871</v>
      </c>
      <c r="R19" s="12">
        <f t="shared" si="5"/>
        <v>64129.436040837871</v>
      </c>
      <c r="S19" s="12">
        <f t="shared" si="5"/>
        <v>64129.436040837871</v>
      </c>
      <c r="T19" s="12">
        <f t="shared" si="5"/>
        <v>64129.436040837871</v>
      </c>
      <c r="U19" s="12">
        <f t="shared" si="5"/>
        <v>64129.436040837871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00">
        <f>C11-C19</f>
        <v>-0.14966087223729119</v>
      </c>
      <c r="D21" s="12">
        <f>$C11-D19</f>
        <v>29.157901299069636</v>
      </c>
      <c r="E21" s="121">
        <f>$C11-E19</f>
        <v>29.193398010756937</v>
      </c>
      <c r="F21" s="121">
        <f t="shared" ref="F21:U21" si="6">$C11-F19</f>
        <v>29.188308350065199</v>
      </c>
      <c r="G21" s="121">
        <f t="shared" si="6"/>
        <v>29.189039379110909</v>
      </c>
      <c r="H21" s="121">
        <f t="shared" si="6"/>
        <v>29.188934406825865</v>
      </c>
      <c r="I21" s="121">
        <f t="shared" si="6"/>
        <v>29.188949480878364</v>
      </c>
      <c r="J21" s="121">
        <f>$C11-J19</f>
        <v>29.18894731625187</v>
      </c>
      <c r="K21" s="121">
        <f t="shared" si="6"/>
        <v>29.188947627088055</v>
      </c>
      <c r="L21" s="121">
        <f t="shared" si="6"/>
        <v>29.188947582464607</v>
      </c>
      <c r="M21" s="121">
        <f t="shared" si="6"/>
        <v>29.188947588874726</v>
      </c>
      <c r="N21" s="121">
        <f t="shared" si="6"/>
        <v>29.188947587950679</v>
      </c>
      <c r="O21" s="121">
        <f t="shared" si="6"/>
        <v>29.188947588081646</v>
      </c>
      <c r="P21" s="121">
        <f t="shared" si="6"/>
        <v>29.188947588059818</v>
      </c>
      <c r="Q21" s="121">
        <f t="shared" si="6"/>
        <v>29.188947588059818</v>
      </c>
      <c r="R21" s="121">
        <f t="shared" si="6"/>
        <v>29.188947588059818</v>
      </c>
      <c r="S21" s="121">
        <f t="shared" si="6"/>
        <v>29.188947588059818</v>
      </c>
      <c r="T21" s="121">
        <f t="shared" si="6"/>
        <v>29.188947588059818</v>
      </c>
      <c r="U21" s="121">
        <f t="shared" si="6"/>
        <v>29.188947588059818</v>
      </c>
    </row>
    <row r="22" spans="2:21">
      <c r="C22" s="12">
        <f>IF(C21&lt;0,IF(C21&lt;0,C19-C9,C19),IF(29.8&lt;C21,C19+C9,C19))</f>
        <v>64129.222366384311</v>
      </c>
      <c r="D22" s="12">
        <f t="shared" ref="D22:U22" si="7">IF(D21&lt;0,IF(D21&lt;0,D19-D9,D19),IF(29.8&lt;D21,D19+D9,D19))</f>
        <v>64129.467087126861</v>
      </c>
      <c r="E22" s="12">
        <f t="shared" si="7"/>
        <v>64129.431590415174</v>
      </c>
      <c r="F22" s="12">
        <f t="shared" si="7"/>
        <v>64129.436680075865</v>
      </c>
      <c r="G22" s="12">
        <f t="shared" si="7"/>
        <v>64129.43594904682</v>
      </c>
      <c r="H22" s="12">
        <f t="shared" si="7"/>
        <v>64129.436054019105</v>
      </c>
      <c r="I22" s="12">
        <f t="shared" si="7"/>
        <v>64129.436038945052</v>
      </c>
      <c r="J22" s="12">
        <f t="shared" si="7"/>
        <v>64129.436041109679</v>
      </c>
      <c r="K22" s="12">
        <f t="shared" si="7"/>
        <v>64129.436040798842</v>
      </c>
      <c r="L22" s="12">
        <f t="shared" si="7"/>
        <v>64129.436040843466</v>
      </c>
      <c r="M22" s="12">
        <f t="shared" si="7"/>
        <v>64129.436040837056</v>
      </c>
      <c r="N22" s="12">
        <f t="shared" si="7"/>
        <v>64129.43604083798</v>
      </c>
      <c r="O22" s="12">
        <f t="shared" si="7"/>
        <v>64129.436040837849</v>
      </c>
      <c r="P22" s="12">
        <f t="shared" si="7"/>
        <v>64129.436040837871</v>
      </c>
      <c r="Q22" s="12">
        <f t="shared" si="7"/>
        <v>64129.436040837871</v>
      </c>
      <c r="R22" s="12">
        <f t="shared" si="7"/>
        <v>64129.436040837871</v>
      </c>
      <c r="S22" s="12">
        <f t="shared" si="7"/>
        <v>64129.436040837871</v>
      </c>
      <c r="T22" s="12">
        <f t="shared" si="7"/>
        <v>64129.436040837871</v>
      </c>
      <c r="U22" s="12">
        <f t="shared" si="7"/>
        <v>64129.436040837871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104</v>
      </c>
      <c r="C26" t="s">
        <v>6</v>
      </c>
      <c r="D26" t="s">
        <v>7</v>
      </c>
      <c r="E26" t="s">
        <v>8</v>
      </c>
    </row>
    <row r="27" spans="2:21">
      <c r="B27" s="33">
        <f>B2</f>
        <v>49140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64158</v>
      </c>
    </row>
    <row r="30" spans="2:21">
      <c r="B30" s="30" t="s">
        <v>9</v>
      </c>
      <c r="C30" s="31">
        <f>C29+C27/24+D27/1440+E27/86400-0.375</f>
        <v>64158.62498842593</v>
      </c>
      <c r="D30" s="35">
        <f>D11</f>
        <v>64129.222366384311</v>
      </c>
      <c r="E30" s="35">
        <f t="shared" ref="E30:U30" si="8">E11</f>
        <v>64129.467087126861</v>
      </c>
      <c r="F30" s="35">
        <f t="shared" si="8"/>
        <v>64129.431590415174</v>
      </c>
      <c r="G30" s="35">
        <f t="shared" si="8"/>
        <v>64129.436680075865</v>
      </c>
      <c r="H30" s="35">
        <f t="shared" si="8"/>
        <v>64129.43594904682</v>
      </c>
      <c r="I30" s="35">
        <f t="shared" si="8"/>
        <v>64129.436054019105</v>
      </c>
      <c r="J30" s="35">
        <f t="shared" si="8"/>
        <v>64129.436038945052</v>
      </c>
      <c r="K30" s="35">
        <f t="shared" si="8"/>
        <v>64129.436041109679</v>
      </c>
      <c r="L30" s="35">
        <f t="shared" si="8"/>
        <v>64129.436040798842</v>
      </c>
      <c r="M30" s="35">
        <f t="shared" si="8"/>
        <v>64129.436040843466</v>
      </c>
      <c r="N30" s="35">
        <f t="shared" si="8"/>
        <v>64129.436040837056</v>
      </c>
      <c r="O30" s="35">
        <f t="shared" si="8"/>
        <v>64129.43604083798</v>
      </c>
      <c r="P30" s="35">
        <f t="shared" si="8"/>
        <v>64129.436040837849</v>
      </c>
      <c r="Q30" s="35">
        <f t="shared" si="8"/>
        <v>64129.436040837871</v>
      </c>
      <c r="R30" s="35">
        <f t="shared" si="8"/>
        <v>64129.436040837871</v>
      </c>
      <c r="S30" s="35">
        <f t="shared" si="8"/>
        <v>64129.436040837871</v>
      </c>
      <c r="T30" s="35">
        <f t="shared" si="8"/>
        <v>64129.436040837871</v>
      </c>
      <c r="U30" s="35">
        <f t="shared" si="8"/>
        <v>64129.436040837871</v>
      </c>
    </row>
    <row r="31" spans="2:21">
      <c r="B31" s="30" t="s">
        <v>2</v>
      </c>
      <c r="C31" s="31">
        <f>((C30-51544.5)/365.2425+64)/86400</f>
        <v>1.1404664489912059E-3</v>
      </c>
      <c r="D31" s="31">
        <f>((D30-51544.5)/365.2425+64)/86400</f>
        <v>1.1395347169899143E-3</v>
      </c>
      <c r="E31" s="31">
        <f t="shared" ref="E31:U31" si="9">((E30-51544.5)/365.2425+64)/86400</f>
        <v>1.1395424718815322E-3</v>
      </c>
      <c r="F31" s="31">
        <f t="shared" si="9"/>
        <v>1.1395413470355177E-3</v>
      </c>
      <c r="G31" s="31">
        <f t="shared" si="9"/>
        <v>1.1395415083204443E-3</v>
      </c>
      <c r="H31" s="31">
        <f t="shared" si="9"/>
        <v>1.1395414851550561E-3</v>
      </c>
      <c r="I31" s="31">
        <f t="shared" si="9"/>
        <v>1.1395414884814955E-3</v>
      </c>
      <c r="J31" s="31">
        <f t="shared" si="9"/>
        <v>1.1395414880038177E-3</v>
      </c>
      <c r="K31" s="31">
        <f t="shared" si="9"/>
        <v>1.1395414880724119E-3</v>
      </c>
      <c r="L31" s="31">
        <f t="shared" si="9"/>
        <v>1.1395414880625619E-3</v>
      </c>
      <c r="M31" s="31">
        <f t="shared" si="9"/>
        <v>1.1395414880639759E-3</v>
      </c>
      <c r="N31" s="31">
        <f t="shared" si="9"/>
        <v>1.139541488063773E-3</v>
      </c>
      <c r="O31" s="31">
        <f t="shared" si="9"/>
        <v>1.1395414880638023E-3</v>
      </c>
      <c r="P31" s="31">
        <f t="shared" si="9"/>
        <v>1.1395414880637981E-3</v>
      </c>
      <c r="Q31" s="31">
        <f t="shared" si="9"/>
        <v>1.1395414880637988E-3</v>
      </c>
      <c r="R31" s="31">
        <f t="shared" si="9"/>
        <v>1.1395414880637988E-3</v>
      </c>
      <c r="S31" s="31">
        <f t="shared" si="9"/>
        <v>1.1395414880637988E-3</v>
      </c>
      <c r="T31" s="31">
        <f t="shared" si="9"/>
        <v>1.1395414880637988E-3</v>
      </c>
      <c r="U31" s="31">
        <f t="shared" si="9"/>
        <v>1.1395414880637988E-3</v>
      </c>
    </row>
    <row r="32" spans="2:21">
      <c r="B32" s="30" t="s">
        <v>10</v>
      </c>
      <c r="C32" s="31">
        <f>(C30-51544.5+C31)/36525</f>
        <v>0.3453559515097161</v>
      </c>
      <c r="D32" s="31">
        <f>(D30-51544.5+D31)/36525</f>
        <v>0.34455095156520266</v>
      </c>
      <c r="E32" s="31">
        <f t="shared" ref="E32:U32" si="10">(E30-51544.5+E31)/36525</f>
        <v>0.34455765165419117</v>
      </c>
      <c r="F32" s="31">
        <f t="shared" si="10"/>
        <v>0.34455667980716004</v>
      </c>
      <c r="G32" s="31">
        <f t="shared" si="10"/>
        <v>0.34455681915447978</v>
      </c>
      <c r="H32" s="31">
        <f t="shared" si="10"/>
        <v>0.34455679913999465</v>
      </c>
      <c r="I32" s="31">
        <f t="shared" si="10"/>
        <v>0.34455680201397926</v>
      </c>
      <c r="J32" s="31">
        <f t="shared" si="10"/>
        <v>0.34455680160127417</v>
      </c>
      <c r="K32" s="31">
        <f t="shared" si="10"/>
        <v>0.34455680166053843</v>
      </c>
      <c r="L32" s="31">
        <f t="shared" si="10"/>
        <v>0.34455680165202818</v>
      </c>
      <c r="M32" s="31">
        <f t="shared" si="10"/>
        <v>0.34455680165324992</v>
      </c>
      <c r="N32" s="31">
        <f t="shared" si="10"/>
        <v>0.34455680165307445</v>
      </c>
      <c r="O32" s="31">
        <f t="shared" si="10"/>
        <v>0.34455680165309971</v>
      </c>
      <c r="P32" s="31">
        <f t="shared" si="10"/>
        <v>0.34455680165309616</v>
      </c>
      <c r="Q32" s="31">
        <f t="shared" si="10"/>
        <v>0.34455680165309671</v>
      </c>
      <c r="R32" s="31">
        <f t="shared" si="10"/>
        <v>0.34455680165309671</v>
      </c>
      <c r="S32" s="31">
        <f t="shared" si="10"/>
        <v>0.34455680165309671</v>
      </c>
      <c r="T32" s="31">
        <f t="shared" si="10"/>
        <v>0.34455680165309671</v>
      </c>
      <c r="U32" s="31">
        <f t="shared" si="10"/>
        <v>0.34455680165309671</v>
      </c>
    </row>
    <row r="33" spans="2:21">
      <c r="B33" s="7" t="s">
        <v>11</v>
      </c>
      <c r="C33" s="31">
        <f>218.3166+481267.811*C32-0.0015*C32*C32</f>
        <v>166427.01921999711</v>
      </c>
      <c r="D33">
        <f>218.3166+481267.811*D32-0.0015*D32*D32</f>
        <v>166039.59865967906</v>
      </c>
      <c r="E33">
        <f t="shared" ref="E33:U33" si="11">218.3166+481267.811*E32-0.0015*E32*E32</f>
        <v>166042.82319683314</v>
      </c>
      <c r="F33">
        <f t="shared" si="11"/>
        <v>166042.35547814085</v>
      </c>
      <c r="G33">
        <f t="shared" si="11"/>
        <v>166042.42254152024</v>
      </c>
      <c r="H33">
        <f t="shared" si="11"/>
        <v>166042.41290919279</v>
      </c>
      <c r="I33">
        <f t="shared" si="11"/>
        <v>166042.41429234907</v>
      </c>
      <c r="J33">
        <f t="shared" si="11"/>
        <v>166042.41409372742</v>
      </c>
      <c r="K33">
        <f t="shared" si="11"/>
        <v>166042.41412224938</v>
      </c>
      <c r="L33">
        <f t="shared" si="11"/>
        <v>166042.41411815368</v>
      </c>
      <c r="M33">
        <f t="shared" si="11"/>
        <v>166042.41411874167</v>
      </c>
      <c r="N33">
        <f t="shared" si="11"/>
        <v>166042.41411865721</v>
      </c>
      <c r="O33">
        <f t="shared" si="11"/>
        <v>166042.41411866937</v>
      </c>
      <c r="P33">
        <f t="shared" si="11"/>
        <v>166042.41411866766</v>
      </c>
      <c r="Q33">
        <f t="shared" si="11"/>
        <v>166042.41411866792</v>
      </c>
      <c r="R33">
        <f t="shared" si="11"/>
        <v>166042.41411866792</v>
      </c>
      <c r="S33">
        <f t="shared" si="11"/>
        <v>166042.41411866792</v>
      </c>
      <c r="T33">
        <f t="shared" si="11"/>
        <v>166042.41411866792</v>
      </c>
      <c r="U33">
        <f t="shared" si="11"/>
        <v>166042.41411866792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166432.37740666725</v>
      </c>
      <c r="D35" s="31">
        <f>D33+6.2888*COS((477198.868*D32+44.963)*D34)</f>
        <v>166043.14138846772</v>
      </c>
      <c r="E35" s="31">
        <f t="shared" ref="E35:U35" si="13">E33+6.2888*COS((477198.868*E32+44.963)*E34)</f>
        <v>166046.65021105221</v>
      </c>
      <c r="F35" s="31">
        <f t="shared" si="13"/>
        <v>166046.14197498199</v>
      </c>
      <c r="G35" s="31">
        <f t="shared" si="13"/>
        <v>166046.21486320259</v>
      </c>
      <c r="H35" s="31">
        <f t="shared" si="13"/>
        <v>166046.20439456592</v>
      </c>
      <c r="I35" s="31">
        <f t="shared" si="13"/>
        <v>166046.2058978187</v>
      </c>
      <c r="J35" s="31">
        <f t="shared" si="13"/>
        <v>166046.20568195128</v>
      </c>
      <c r="K35" s="31">
        <f t="shared" si="13"/>
        <v>166046.20571294971</v>
      </c>
      <c r="L35" s="31">
        <f t="shared" si="13"/>
        <v>166046.2057084984</v>
      </c>
      <c r="M35" s="31">
        <f t="shared" si="13"/>
        <v>166046.20570913746</v>
      </c>
      <c r="N35" s="31">
        <f t="shared" si="13"/>
        <v>166046.20570904567</v>
      </c>
      <c r="O35" s="31">
        <f t="shared" si="13"/>
        <v>166046.20570905888</v>
      </c>
      <c r="P35" s="31">
        <f t="shared" si="13"/>
        <v>166046.20570905702</v>
      </c>
      <c r="Q35" s="31">
        <f t="shared" si="13"/>
        <v>166046.20570905731</v>
      </c>
      <c r="R35" s="31">
        <f t="shared" si="13"/>
        <v>166046.20570905731</v>
      </c>
      <c r="S35" s="31">
        <f t="shared" si="13"/>
        <v>166046.20570905731</v>
      </c>
      <c r="T35" s="31">
        <f t="shared" si="13"/>
        <v>166046.20570905731</v>
      </c>
      <c r="U35" s="31">
        <f t="shared" si="13"/>
        <v>166046.20570905731</v>
      </c>
    </row>
    <row r="36" spans="2:21">
      <c r="B36" s="30" t="s">
        <v>5</v>
      </c>
      <c r="C36" s="31">
        <f>C35+1.274*COS((413335.35*C32+10.74)*C34)</f>
        <v>166431.16968820279</v>
      </c>
      <c r="D36" s="31">
        <f>D35+1.274*COS((413335.35*D32+10.74)*D34)</f>
        <v>166042.25364909729</v>
      </c>
      <c r="E36" s="31">
        <f t="shared" ref="E36:U36" si="14">E35+1.274*COS((413335.35*E32+10.74)*E34)</f>
        <v>166045.80765873374</v>
      </c>
      <c r="F36" s="31">
        <f t="shared" si="14"/>
        <v>166045.29274370943</v>
      </c>
      <c r="G36" s="31">
        <f t="shared" si="14"/>
        <v>166045.36658702936</v>
      </c>
      <c r="H36" s="31">
        <f t="shared" si="14"/>
        <v>166045.35598115882</v>
      </c>
      <c r="I36" s="31">
        <f t="shared" si="14"/>
        <v>166045.35750411663</v>
      </c>
      <c r="J36" s="31">
        <f t="shared" si="14"/>
        <v>166045.35728541954</v>
      </c>
      <c r="K36" s="31">
        <f t="shared" si="14"/>
        <v>166045.35731682432</v>
      </c>
      <c r="L36" s="31">
        <f t="shared" si="14"/>
        <v>166045.35731231465</v>
      </c>
      <c r="M36" s="31">
        <f t="shared" si="14"/>
        <v>166045.35731296209</v>
      </c>
      <c r="N36" s="31">
        <f t="shared" si="14"/>
        <v>166045.35731286911</v>
      </c>
      <c r="O36" s="31">
        <f t="shared" si="14"/>
        <v>166045.35731288249</v>
      </c>
      <c r="P36" s="31">
        <f t="shared" si="14"/>
        <v>166045.3573128806</v>
      </c>
      <c r="Q36" s="31">
        <f t="shared" si="14"/>
        <v>166045.35731288089</v>
      </c>
      <c r="R36" s="31">
        <f t="shared" si="14"/>
        <v>166045.35731288089</v>
      </c>
      <c r="S36" s="31">
        <f t="shared" si="14"/>
        <v>166045.35731288089</v>
      </c>
      <c r="T36" s="31">
        <f t="shared" si="14"/>
        <v>166045.35731288089</v>
      </c>
      <c r="U36" s="31">
        <f t="shared" si="14"/>
        <v>166045.35731288089</v>
      </c>
    </row>
    <row r="37" spans="2:21">
      <c r="B37" s="7" t="s">
        <v>12</v>
      </c>
      <c r="C37">
        <f>C36+0.6583*COS((890534.22*C32+145.7)*C34)</f>
        <v>166431.02152344087</v>
      </c>
      <c r="D37">
        <f>D36+0.6583*COS((890534.22*D32+145.7)*D34)</f>
        <v>166042.14061420789</v>
      </c>
      <c r="E37">
        <f t="shared" ref="E37:U37" si="15">E36+0.6583*COS((890534.22*E32+145.7)*E34)</f>
        <v>166045.76264997944</v>
      </c>
      <c r="F37">
        <f t="shared" si="15"/>
        <v>166045.23781999614</v>
      </c>
      <c r="G37">
        <f t="shared" si="15"/>
        <v>166045.31308424592</v>
      </c>
      <c r="H37">
        <f t="shared" si="15"/>
        <v>166045.30227427135</v>
      </c>
      <c r="I37">
        <f t="shared" si="15"/>
        <v>166045.30382653719</v>
      </c>
      <c r="J37">
        <f t="shared" si="15"/>
        <v>166045.30360363144</v>
      </c>
      <c r="K37">
        <f t="shared" si="15"/>
        <v>166045.30363564059</v>
      </c>
      <c r="L37">
        <f t="shared" si="15"/>
        <v>166045.30363104414</v>
      </c>
      <c r="M37">
        <f t="shared" si="15"/>
        <v>166045.30363170404</v>
      </c>
      <c r="N37">
        <f t="shared" si="15"/>
        <v>166045.30363160928</v>
      </c>
      <c r="O37">
        <f t="shared" si="15"/>
        <v>166045.3036316229</v>
      </c>
      <c r="P37">
        <f t="shared" si="15"/>
        <v>166045.30363162098</v>
      </c>
      <c r="Q37">
        <f t="shared" si="15"/>
        <v>166045.30363162127</v>
      </c>
      <c r="R37">
        <f t="shared" si="15"/>
        <v>166045.30363162127</v>
      </c>
      <c r="S37">
        <f t="shared" si="15"/>
        <v>166045.30363162127</v>
      </c>
      <c r="T37">
        <f t="shared" si="15"/>
        <v>166045.30363162127</v>
      </c>
      <c r="U37">
        <f t="shared" si="15"/>
        <v>166045.30363162127</v>
      </c>
    </row>
    <row r="38" spans="2:21">
      <c r="B38" s="7" t="s">
        <v>13</v>
      </c>
      <c r="C38">
        <f>C37+0.2136*COS((954397.74*C32+179.93)*C34)</f>
        <v>166431.21206261401</v>
      </c>
      <c r="D38">
        <f>D37+0.2136*COS((954397.74*D32+179.93)*D34)</f>
        <v>166042.33945981649</v>
      </c>
      <c r="E38">
        <f t="shared" ref="E38:U38" si="16">E37+0.2136*COS((954397.74*E32+179.93)*E34)</f>
        <v>166045.96894666491</v>
      </c>
      <c r="F38">
        <f t="shared" si="16"/>
        <v>166045.44319321946</v>
      </c>
      <c r="G38">
        <f t="shared" si="16"/>
        <v>166045.51859318998</v>
      </c>
      <c r="H38">
        <f t="shared" si="16"/>
        <v>166045.50776378988</v>
      </c>
      <c r="I38">
        <f t="shared" si="16"/>
        <v>166045.50931884654</v>
      </c>
      <c r="J38">
        <f t="shared" si="16"/>
        <v>166045.50909554007</v>
      </c>
      <c r="K38">
        <f t="shared" si="16"/>
        <v>166045.50912760675</v>
      </c>
      <c r="L38">
        <f t="shared" si="16"/>
        <v>166045.50912300203</v>
      </c>
      <c r="M38">
        <f t="shared" si="16"/>
        <v>166045.50912366313</v>
      </c>
      <c r="N38">
        <f t="shared" si="16"/>
        <v>166045.50912356819</v>
      </c>
      <c r="O38">
        <f t="shared" si="16"/>
        <v>166045.50912358184</v>
      </c>
      <c r="P38">
        <f t="shared" si="16"/>
        <v>166045.50912357992</v>
      </c>
      <c r="Q38">
        <f t="shared" si="16"/>
        <v>166045.50912358021</v>
      </c>
      <c r="R38">
        <f t="shared" si="16"/>
        <v>166045.50912358021</v>
      </c>
      <c r="S38">
        <f t="shared" si="16"/>
        <v>166045.50912358021</v>
      </c>
      <c r="T38">
        <f t="shared" si="16"/>
        <v>166045.50912358021</v>
      </c>
      <c r="U38">
        <f t="shared" si="16"/>
        <v>166045.50912358021</v>
      </c>
    </row>
    <row r="39" spans="2:21">
      <c r="B39" s="7" t="s">
        <v>14</v>
      </c>
      <c r="C39">
        <f>C38+0.1851*COS((35999.05*C32+87.53)*C34)</f>
        <v>166431.24425632355</v>
      </c>
      <c r="D39">
        <f>D38+0.1851*COS((35999.05*D32+87.53)*D34)</f>
        <v>166042.27930997885</v>
      </c>
      <c r="E39">
        <f t="shared" ref="E39:U39" si="17">E38+0.1851*COS((35999.05*E32+87.53)*E34)</f>
        <v>166045.90953428045</v>
      </c>
      <c r="F39">
        <f t="shared" si="17"/>
        <v>166045.38367380193</v>
      </c>
      <c r="G39">
        <f t="shared" si="17"/>
        <v>166045.45908911791</v>
      </c>
      <c r="H39">
        <f t="shared" si="17"/>
        <v>166045.44825751372</v>
      </c>
      <c r="I39">
        <f t="shared" si="17"/>
        <v>166045.44981288689</v>
      </c>
      <c r="J39">
        <f t="shared" si="17"/>
        <v>166045.44958953495</v>
      </c>
      <c r="K39">
        <f t="shared" si="17"/>
        <v>166045.44962160816</v>
      </c>
      <c r="L39">
        <f t="shared" si="17"/>
        <v>166045.44961700251</v>
      </c>
      <c r="M39">
        <f t="shared" si="17"/>
        <v>166045.44961766375</v>
      </c>
      <c r="N39">
        <f t="shared" si="17"/>
        <v>166045.44961756878</v>
      </c>
      <c r="O39">
        <f t="shared" si="17"/>
        <v>166045.44961758243</v>
      </c>
      <c r="P39">
        <f t="shared" si="17"/>
        <v>166045.44961758051</v>
      </c>
      <c r="Q39">
        <f t="shared" si="17"/>
        <v>166045.4496175808</v>
      </c>
      <c r="R39">
        <f t="shared" si="17"/>
        <v>166045.4496175808</v>
      </c>
      <c r="S39">
        <f t="shared" si="17"/>
        <v>166045.4496175808</v>
      </c>
      <c r="T39">
        <f t="shared" si="17"/>
        <v>166045.4496175808</v>
      </c>
      <c r="U39">
        <f t="shared" si="17"/>
        <v>166045.4496175808</v>
      </c>
    </row>
    <row r="40" spans="2:21">
      <c r="B40" s="7" t="s">
        <v>15</v>
      </c>
      <c r="C40">
        <f>C39+0.1144*COS((966404*C32+276.5)*C34)</f>
        <v>166431.31759673858</v>
      </c>
      <c r="D40">
        <f>D39+0.1144*COS((966404*D32+276.5)*D34)</f>
        <v>166042.24380237202</v>
      </c>
      <c r="E40">
        <f t="shared" ref="E40:U40" si="18">E39+0.1144*COS((966404*E32+276.5)*E34)</f>
        <v>166045.88651686307</v>
      </c>
      <c r="F40">
        <f t="shared" si="18"/>
        <v>166045.35882265453</v>
      </c>
      <c r="G40">
        <f t="shared" si="18"/>
        <v>166045.43450049948</v>
      </c>
      <c r="H40">
        <f t="shared" si="18"/>
        <v>166045.42363117982</v>
      </c>
      <c r="I40">
        <f t="shared" si="18"/>
        <v>166045.42519196856</v>
      </c>
      <c r="J40">
        <f t="shared" si="18"/>
        <v>166045.42496783895</v>
      </c>
      <c r="K40">
        <f t="shared" si="18"/>
        <v>166045.42500002385</v>
      </c>
      <c r="L40">
        <f t="shared" si="18"/>
        <v>166045.42499540217</v>
      </c>
      <c r="M40">
        <f t="shared" si="18"/>
        <v>166045.4249960657</v>
      </c>
      <c r="N40">
        <f t="shared" si="18"/>
        <v>166045.42499597039</v>
      </c>
      <c r="O40">
        <f t="shared" si="18"/>
        <v>166045.4249959841</v>
      </c>
      <c r="P40">
        <f t="shared" si="18"/>
        <v>166045.42499598218</v>
      </c>
      <c r="Q40">
        <f t="shared" si="18"/>
        <v>166045.42499598247</v>
      </c>
      <c r="R40">
        <f t="shared" si="18"/>
        <v>166045.42499598247</v>
      </c>
      <c r="S40">
        <f t="shared" si="18"/>
        <v>166045.42499598247</v>
      </c>
      <c r="T40">
        <f t="shared" si="18"/>
        <v>166045.42499598247</v>
      </c>
      <c r="U40">
        <f t="shared" si="18"/>
        <v>166045.42499598247</v>
      </c>
    </row>
    <row r="41" spans="2:21">
      <c r="B41" s="7" t="s">
        <v>16</v>
      </c>
      <c r="C41">
        <f>C40+0.0588*COS((63863.5*C32+124.2)*C34)</f>
        <v>166431.27244782957</v>
      </c>
      <c r="D41">
        <f>D40+0.0588*COS((63863.5*D32+124.2)*D34)</f>
        <v>166042.18619722725</v>
      </c>
      <c r="E41">
        <f t="shared" ref="E41:U41" si="19">E40+0.0588*COS((63863.5*E32+124.2)*E34)</f>
        <v>166045.82882525015</v>
      </c>
      <c r="F41">
        <f t="shared" si="19"/>
        <v>166045.30114338442</v>
      </c>
      <c r="G41">
        <f t="shared" si="19"/>
        <v>166045.37681945544</v>
      </c>
      <c r="H41">
        <f t="shared" si="19"/>
        <v>166045.36595039049</v>
      </c>
      <c r="I41">
        <f t="shared" si="19"/>
        <v>166045.36751114266</v>
      </c>
      <c r="J41">
        <f t="shared" si="19"/>
        <v>166045.36728701828</v>
      </c>
      <c r="K41">
        <f t="shared" si="19"/>
        <v>166045.36731920246</v>
      </c>
      <c r="L41">
        <f t="shared" si="19"/>
        <v>166045.36731458086</v>
      </c>
      <c r="M41">
        <f t="shared" si="19"/>
        <v>166045.3673152444</v>
      </c>
      <c r="N41">
        <f t="shared" si="19"/>
        <v>166045.36731514908</v>
      </c>
      <c r="O41">
        <f t="shared" si="19"/>
        <v>166045.36731516279</v>
      </c>
      <c r="P41">
        <f t="shared" si="19"/>
        <v>166045.36731516087</v>
      </c>
      <c r="Q41">
        <f t="shared" si="19"/>
        <v>166045.36731516116</v>
      </c>
      <c r="R41">
        <f t="shared" si="19"/>
        <v>166045.36731516116</v>
      </c>
      <c r="S41">
        <f t="shared" si="19"/>
        <v>166045.36731516116</v>
      </c>
      <c r="T41">
        <f t="shared" si="19"/>
        <v>166045.36731516116</v>
      </c>
      <c r="U41">
        <f t="shared" si="19"/>
        <v>166045.36731516116</v>
      </c>
    </row>
    <row r="42" spans="2:21">
      <c r="B42" s="7" t="s">
        <v>17</v>
      </c>
      <c r="C42">
        <f>C41+0.0571*COS((377336.3*C32+13.2)*C34)</f>
        <v>166431.32891518433</v>
      </c>
      <c r="D42">
        <f>D41+0.0571*COS((377336.3*D32+13.2)*D34)</f>
        <v>166042.21052615347</v>
      </c>
      <c r="E42">
        <f t="shared" ref="E42:U42" si="20">E41+0.0571*COS((377336.3*E32+13.2)*E34)</f>
        <v>166045.85085183172</v>
      </c>
      <c r="F42">
        <f t="shared" si="20"/>
        <v>166045.32350668657</v>
      </c>
      <c r="G42">
        <f t="shared" si="20"/>
        <v>166045.39913453319</v>
      </c>
      <c r="H42">
        <f t="shared" si="20"/>
        <v>166045.38827239588</v>
      </c>
      <c r="I42">
        <f t="shared" si="20"/>
        <v>166045.38983215328</v>
      </c>
      <c r="J42">
        <f t="shared" si="20"/>
        <v>166045.38960817174</v>
      </c>
      <c r="K42">
        <f t="shared" si="20"/>
        <v>166045.38964033543</v>
      </c>
      <c r="L42">
        <f t="shared" si="20"/>
        <v>166045.38963571677</v>
      </c>
      <c r="M42">
        <f t="shared" si="20"/>
        <v>166045.38963637987</v>
      </c>
      <c r="N42">
        <f t="shared" si="20"/>
        <v>166045.38963628461</v>
      </c>
      <c r="O42">
        <f t="shared" si="20"/>
        <v>166045.38963629832</v>
      </c>
      <c r="P42">
        <f t="shared" si="20"/>
        <v>166045.3896362964</v>
      </c>
      <c r="Q42">
        <f t="shared" si="20"/>
        <v>166045.38963629669</v>
      </c>
      <c r="R42">
        <f t="shared" si="20"/>
        <v>166045.38963629669</v>
      </c>
      <c r="S42">
        <f t="shared" si="20"/>
        <v>166045.38963629669</v>
      </c>
      <c r="T42">
        <f t="shared" si="20"/>
        <v>166045.38963629669</v>
      </c>
      <c r="U42">
        <f t="shared" si="20"/>
        <v>166045.38963629669</v>
      </c>
    </row>
    <row r="43" spans="2:21">
      <c r="B43" s="7" t="s">
        <v>18</v>
      </c>
      <c r="C43">
        <f>C42+0.0533*COS((1367733.1*C32+280.7)*C34)</f>
        <v>166431.36690936322</v>
      </c>
      <c r="D43">
        <f>D42+0.0533*COS((1367733.1*D32+280.7)*D34)</f>
        <v>166042.23257942614</v>
      </c>
      <c r="E43">
        <f t="shared" ref="E43:U43" si="21">E42+0.0533*COS((1367733.1*E32+280.7)*E34)</f>
        <v>166045.88035149526</v>
      </c>
      <c r="F43">
        <f t="shared" si="21"/>
        <v>166045.35196863418</v>
      </c>
      <c r="G43">
        <f t="shared" si="21"/>
        <v>166045.42774622652</v>
      </c>
      <c r="H43">
        <f t="shared" si="21"/>
        <v>166045.41686260063</v>
      </c>
      <c r="I43">
        <f t="shared" si="21"/>
        <v>166045.41842544411</v>
      </c>
      <c r="J43">
        <f t="shared" si="21"/>
        <v>166045.41820101941</v>
      </c>
      <c r="K43">
        <f t="shared" si="21"/>
        <v>166045.41823324675</v>
      </c>
      <c r="L43">
        <f t="shared" si="21"/>
        <v>166045.41822861895</v>
      </c>
      <c r="M43">
        <f t="shared" si="21"/>
        <v>166045.41822928336</v>
      </c>
      <c r="N43">
        <f t="shared" si="21"/>
        <v>166045.4182291879</v>
      </c>
      <c r="O43">
        <f t="shared" si="21"/>
        <v>166045.41822920163</v>
      </c>
      <c r="P43">
        <f t="shared" si="21"/>
        <v>166045.41822919971</v>
      </c>
      <c r="Q43">
        <f t="shared" si="21"/>
        <v>166045.4182292</v>
      </c>
      <c r="R43">
        <f t="shared" si="21"/>
        <v>166045.4182292</v>
      </c>
      <c r="S43">
        <f t="shared" si="21"/>
        <v>166045.4182292</v>
      </c>
      <c r="T43">
        <f t="shared" si="21"/>
        <v>166045.4182292</v>
      </c>
      <c r="U43">
        <f t="shared" si="21"/>
        <v>166045.4182292</v>
      </c>
    </row>
    <row r="44" spans="2:21">
      <c r="B44" s="7" t="s">
        <v>19</v>
      </c>
      <c r="C44">
        <f>C43+0.0458*COS((854535.2*C32+148.2)*C34)</f>
        <v>166431.38479226967</v>
      </c>
      <c r="D44">
        <f>D43+0.0458*COS((854535.2*D32+148.2)*D34)</f>
        <v>166042.22532291667</v>
      </c>
      <c r="E44">
        <f t="shared" ref="E44:U44" si="22">E43+0.0458*COS((854535.2*E32+148.2)*E34)</f>
        <v>166045.86861980276</v>
      </c>
      <c r="F44">
        <f t="shared" si="22"/>
        <v>166045.3408798546</v>
      </c>
      <c r="G44">
        <f t="shared" si="22"/>
        <v>166045.41656511728</v>
      </c>
      <c r="H44">
        <f t="shared" si="22"/>
        <v>166045.40569474976</v>
      </c>
      <c r="I44">
        <f t="shared" si="22"/>
        <v>166045.40725568932</v>
      </c>
      <c r="J44">
        <f t="shared" si="22"/>
        <v>166045.40703153802</v>
      </c>
      <c r="K44">
        <f t="shared" si="22"/>
        <v>166045.4070637261</v>
      </c>
      <c r="L44">
        <f t="shared" si="22"/>
        <v>166045.40705910395</v>
      </c>
      <c r="M44">
        <f t="shared" si="22"/>
        <v>166045.40705976755</v>
      </c>
      <c r="N44">
        <f t="shared" si="22"/>
        <v>166045.4070596722</v>
      </c>
      <c r="O44">
        <f t="shared" si="22"/>
        <v>166045.40705968594</v>
      </c>
      <c r="P44">
        <f t="shared" si="22"/>
        <v>166045.40705968402</v>
      </c>
      <c r="Q44">
        <f t="shared" si="22"/>
        <v>166045.40705968431</v>
      </c>
      <c r="R44">
        <f t="shared" si="22"/>
        <v>166045.40705968431</v>
      </c>
      <c r="S44">
        <f t="shared" si="22"/>
        <v>166045.40705968431</v>
      </c>
      <c r="T44">
        <f t="shared" si="22"/>
        <v>166045.40705968431</v>
      </c>
      <c r="U44">
        <f t="shared" si="22"/>
        <v>166045.40705968431</v>
      </c>
    </row>
    <row r="45" spans="2:21">
      <c r="B45" s="7" t="s">
        <v>20</v>
      </c>
      <c r="C45">
        <f>C44+0.0409*COS((441199.8*C32+47.4)*C34)</f>
        <v>166431.35421835649</v>
      </c>
      <c r="D45">
        <f>D44+0.0409*COS((441199.8*D32+47.4)*D34)</f>
        <v>166042.19256833458</v>
      </c>
      <c r="E45">
        <f t="shared" ref="E45:U45" si="23">E44+0.0409*COS((441199.8*E32+47.4)*E34)</f>
        <v>166045.83464564878</v>
      </c>
      <c r="F45">
        <f t="shared" si="23"/>
        <v>166045.30707706738</v>
      </c>
      <c r="G45">
        <f t="shared" si="23"/>
        <v>166045.38273764233</v>
      </c>
      <c r="H45">
        <f t="shared" si="23"/>
        <v>166045.37187081832</v>
      </c>
      <c r="I45">
        <f t="shared" si="23"/>
        <v>166045.373431249</v>
      </c>
      <c r="J45">
        <f t="shared" si="23"/>
        <v>166045.37320717078</v>
      </c>
      <c r="K45">
        <f t="shared" si="23"/>
        <v>166045.37323934835</v>
      </c>
      <c r="L45">
        <f t="shared" si="23"/>
        <v>166045.37323472771</v>
      </c>
      <c r="M45">
        <f t="shared" si="23"/>
        <v>166045.3732353911</v>
      </c>
      <c r="N45">
        <f t="shared" si="23"/>
        <v>166045.37323529579</v>
      </c>
      <c r="O45">
        <f t="shared" si="23"/>
        <v>166045.37323530953</v>
      </c>
      <c r="P45">
        <f t="shared" si="23"/>
        <v>166045.3732353076</v>
      </c>
      <c r="Q45">
        <f t="shared" si="23"/>
        <v>166045.3732353079</v>
      </c>
      <c r="R45">
        <f t="shared" si="23"/>
        <v>166045.3732353079</v>
      </c>
      <c r="S45">
        <f t="shared" si="23"/>
        <v>166045.3732353079</v>
      </c>
      <c r="T45">
        <f t="shared" si="23"/>
        <v>166045.3732353079</v>
      </c>
      <c r="U45">
        <f t="shared" si="23"/>
        <v>166045.3732353079</v>
      </c>
    </row>
    <row r="46" spans="2:21">
      <c r="B46" s="7" t="s">
        <v>21</v>
      </c>
      <c r="C46">
        <f>C45+0.0347*COS((445267.1*C32+27.9)*C34)</f>
        <v>166431.35812063437</v>
      </c>
      <c r="D46">
        <f>D45+0.0347*COS((445267.1*D32+27.9)*D34)</f>
        <v>166042.19553048813</v>
      </c>
      <c r="E46">
        <f t="shared" ref="E46:U46" si="24">E45+0.0347*COS((445267.1*E32+27.9)*E34)</f>
        <v>166045.83580440489</v>
      </c>
      <c r="F46">
        <f t="shared" si="24"/>
        <v>166045.30849771664</v>
      </c>
      <c r="G46">
        <f t="shared" si="24"/>
        <v>166045.38412074494</v>
      </c>
      <c r="H46">
        <f t="shared" si="24"/>
        <v>166045.37325931384</v>
      </c>
      <c r="I46">
        <f t="shared" si="24"/>
        <v>166045.37481897013</v>
      </c>
      <c r="J46">
        <f t="shared" si="24"/>
        <v>166045.37459500312</v>
      </c>
      <c r="K46">
        <f t="shared" si="24"/>
        <v>166045.37462716474</v>
      </c>
      <c r="L46">
        <f t="shared" si="24"/>
        <v>166045.37462254637</v>
      </c>
      <c r="M46">
        <f t="shared" si="24"/>
        <v>166045.37462320944</v>
      </c>
      <c r="N46">
        <f t="shared" si="24"/>
        <v>166045.37462311418</v>
      </c>
      <c r="O46">
        <f t="shared" si="24"/>
        <v>166045.37462312789</v>
      </c>
      <c r="P46">
        <f t="shared" si="24"/>
        <v>166045.37462312597</v>
      </c>
      <c r="Q46">
        <f t="shared" si="24"/>
        <v>166045.37462312626</v>
      </c>
      <c r="R46">
        <f t="shared" si="24"/>
        <v>166045.37462312626</v>
      </c>
      <c r="S46">
        <f t="shared" si="24"/>
        <v>166045.37462312626</v>
      </c>
      <c r="T46">
        <f t="shared" si="24"/>
        <v>166045.37462312626</v>
      </c>
      <c r="U46">
        <f t="shared" si="24"/>
        <v>166045.37462312626</v>
      </c>
    </row>
    <row r="47" spans="2:21">
      <c r="B47" s="7" t="s">
        <v>22</v>
      </c>
      <c r="C47">
        <f>C46+0.0304*COS((513197.9*C32+222.5)*C34)</f>
        <v>166431.38639541296</v>
      </c>
      <c r="D47">
        <f>D46+0.0304*COS((513197.9*D32+222.5)*D34)</f>
        <v>166042.20356491307</v>
      </c>
      <c r="E47">
        <f t="shared" ref="E47:U47" si="25">E46+0.0304*COS((513197.9*E32+222.5)*E34)</f>
        <v>166045.84558282542</v>
      </c>
      <c r="F47">
        <f t="shared" si="25"/>
        <v>166045.31802520651</v>
      </c>
      <c r="G47">
        <f t="shared" si="25"/>
        <v>166045.39368425903</v>
      </c>
      <c r="H47">
        <f t="shared" si="25"/>
        <v>166045.3828176547</v>
      </c>
      <c r="I47">
        <f t="shared" si="25"/>
        <v>166045.38437805386</v>
      </c>
      <c r="J47">
        <f t="shared" si="25"/>
        <v>166045.38415398015</v>
      </c>
      <c r="K47">
        <f t="shared" si="25"/>
        <v>166045.38418615711</v>
      </c>
      <c r="L47">
        <f t="shared" si="25"/>
        <v>166045.38418153653</v>
      </c>
      <c r="M47">
        <f t="shared" si="25"/>
        <v>166045.38418219992</v>
      </c>
      <c r="N47">
        <f t="shared" si="25"/>
        <v>166045.38418210461</v>
      </c>
      <c r="O47">
        <f t="shared" si="25"/>
        <v>166045.38418211832</v>
      </c>
      <c r="P47">
        <f t="shared" si="25"/>
        <v>166045.3841821164</v>
      </c>
      <c r="Q47">
        <f t="shared" si="25"/>
        <v>166045.38418211669</v>
      </c>
      <c r="R47">
        <f t="shared" si="25"/>
        <v>166045.38418211669</v>
      </c>
      <c r="S47">
        <f t="shared" si="25"/>
        <v>166045.38418211669</v>
      </c>
      <c r="T47">
        <f t="shared" si="25"/>
        <v>166045.38418211669</v>
      </c>
      <c r="U47">
        <f t="shared" si="25"/>
        <v>166045.38418211669</v>
      </c>
    </row>
    <row r="48" spans="2:21">
      <c r="B48" s="7" t="s">
        <v>23</v>
      </c>
      <c r="C48">
        <f>C47+0.0154*COS((75870*C32+41)*C34)</f>
        <v>166431.39871959478</v>
      </c>
      <c r="D48">
        <f>D47+0.0154*COS((75870*D32+41)*D34)</f>
        <v>166042.20144312768</v>
      </c>
      <c r="E48">
        <f t="shared" ref="E48:U48" si="26">E47+0.0154*COS((75870*E32+41)*E34)</f>
        <v>166045.84359644956</v>
      </c>
      <c r="F48">
        <f t="shared" si="26"/>
        <v>166045.31601917956</v>
      </c>
      <c r="G48">
        <f t="shared" si="26"/>
        <v>166045.39168104954</v>
      </c>
      <c r="H48">
        <f t="shared" si="26"/>
        <v>166045.38081404055</v>
      </c>
      <c r="I48">
        <f t="shared" si="26"/>
        <v>166045.3823744978</v>
      </c>
      <c r="J48">
        <f t="shared" si="26"/>
        <v>166045.38215041577</v>
      </c>
      <c r="K48">
        <f t="shared" si="26"/>
        <v>166045.38218259392</v>
      </c>
      <c r="L48">
        <f t="shared" si="26"/>
        <v>166045.38217797317</v>
      </c>
      <c r="M48">
        <f t="shared" si="26"/>
        <v>166045.38217863659</v>
      </c>
      <c r="N48">
        <f t="shared" si="26"/>
        <v>166045.38217854127</v>
      </c>
      <c r="O48">
        <f t="shared" si="26"/>
        <v>166045.38217855498</v>
      </c>
      <c r="P48">
        <f t="shared" si="26"/>
        <v>166045.38217855306</v>
      </c>
      <c r="Q48">
        <f t="shared" si="26"/>
        <v>166045.38217855335</v>
      </c>
      <c r="R48">
        <f t="shared" si="26"/>
        <v>166045.38217855335</v>
      </c>
      <c r="S48">
        <f t="shared" si="26"/>
        <v>166045.38217855335</v>
      </c>
      <c r="T48">
        <f t="shared" si="26"/>
        <v>166045.38217855335</v>
      </c>
      <c r="U48">
        <f t="shared" si="26"/>
        <v>166045.38217855335</v>
      </c>
    </row>
    <row r="49" spans="2:21">
      <c r="B49" s="7" t="s">
        <v>24</v>
      </c>
      <c r="C49">
        <f>C48+0.0125*COS((1443603*C32+52)*C34)</f>
        <v>166431.41106950908</v>
      </c>
      <c r="D49">
        <f>D48+0.0125*COS((1443603*D32+52)*D34)</f>
        <v>166042.20505337935</v>
      </c>
      <c r="E49">
        <f t="shared" ref="E49:U49" si="27">E48+0.0125*COS((1443603*E32+52)*E34)</f>
        <v>166045.84916603315</v>
      </c>
      <c r="F49">
        <f t="shared" si="27"/>
        <v>166045.32131310436</v>
      </c>
      <c r="G49">
        <f t="shared" si="27"/>
        <v>166045.39701469822</v>
      </c>
      <c r="H49">
        <f t="shared" si="27"/>
        <v>166045.38614198769</v>
      </c>
      <c r="I49">
        <f t="shared" si="27"/>
        <v>166045.38770326375</v>
      </c>
      <c r="J49">
        <f t="shared" si="27"/>
        <v>166045.38747906414</v>
      </c>
      <c r="K49">
        <f t="shared" si="27"/>
        <v>166045.38751125918</v>
      </c>
      <c r="L49">
        <f t="shared" si="27"/>
        <v>166045.38750663601</v>
      </c>
      <c r="M49">
        <f t="shared" si="27"/>
        <v>166045.38750729978</v>
      </c>
      <c r="N49">
        <f t="shared" si="27"/>
        <v>166045.3875072044</v>
      </c>
      <c r="O49">
        <f t="shared" si="27"/>
        <v>166045.38750721811</v>
      </c>
      <c r="P49">
        <f t="shared" si="27"/>
        <v>166045.38750721619</v>
      </c>
      <c r="Q49">
        <f t="shared" si="27"/>
        <v>166045.38750721648</v>
      </c>
      <c r="R49">
        <f t="shared" si="27"/>
        <v>166045.38750721648</v>
      </c>
      <c r="S49">
        <f t="shared" si="27"/>
        <v>166045.38750721648</v>
      </c>
      <c r="T49">
        <f t="shared" si="27"/>
        <v>166045.38750721648</v>
      </c>
      <c r="U49">
        <f t="shared" si="27"/>
        <v>166045.38750721648</v>
      </c>
    </row>
    <row r="50" spans="2:21">
      <c r="B50" s="7" t="s">
        <v>25</v>
      </c>
      <c r="C50">
        <f>C49+0.011*COS((489205*C32+142)*C34)</f>
        <v>166431.407644452</v>
      </c>
      <c r="D50">
        <f>D49+0.011*COS((489205*D32+142)*D34)</f>
        <v>166042.19639096846</v>
      </c>
      <c r="E50">
        <f t="shared" ref="E50:U50" si="28">E49+0.011*COS((489205*E32+142)*E34)</f>
        <v>166045.84090542016</v>
      </c>
      <c r="F50">
        <f t="shared" si="28"/>
        <v>166045.31299250276</v>
      </c>
      <c r="G50">
        <f t="shared" si="28"/>
        <v>166045.38870266292</v>
      </c>
      <c r="H50">
        <f t="shared" si="28"/>
        <v>166045.37782872131</v>
      </c>
      <c r="I50">
        <f t="shared" si="28"/>
        <v>166045.37939017412</v>
      </c>
      <c r="J50">
        <f t="shared" si="28"/>
        <v>166045.37916594913</v>
      </c>
      <c r="K50">
        <f t="shared" si="28"/>
        <v>166045.3791981478</v>
      </c>
      <c r="L50">
        <f t="shared" si="28"/>
        <v>166045.3791935241</v>
      </c>
      <c r="M50">
        <f t="shared" si="28"/>
        <v>166045.37919418796</v>
      </c>
      <c r="N50">
        <f t="shared" si="28"/>
        <v>166045.37919409259</v>
      </c>
      <c r="O50">
        <f t="shared" si="28"/>
        <v>166045.3791941063</v>
      </c>
      <c r="P50">
        <f t="shared" si="28"/>
        <v>166045.37919410437</v>
      </c>
      <c r="Q50">
        <f t="shared" si="28"/>
        <v>166045.37919410467</v>
      </c>
      <c r="R50">
        <f t="shared" si="28"/>
        <v>166045.37919410467</v>
      </c>
      <c r="S50">
        <f t="shared" si="28"/>
        <v>166045.37919410467</v>
      </c>
      <c r="T50">
        <f t="shared" si="28"/>
        <v>166045.37919410467</v>
      </c>
      <c r="U50">
        <f t="shared" si="28"/>
        <v>166045.37919410467</v>
      </c>
    </row>
    <row r="51" spans="2:21">
      <c r="B51" s="7" t="s">
        <v>26</v>
      </c>
      <c r="C51">
        <f>C50+0.0107*COS((1303870*C32+246)*C34)</f>
        <v>166431.39698958732</v>
      </c>
      <c r="D51">
        <f>D50+0.0107*COS((1303870*D32+246)*D34)</f>
        <v>166042.18769614401</v>
      </c>
      <c r="E51">
        <f t="shared" ref="E51:U51" si="29">E50+0.0107*COS((1303870*E32+246)*E34)</f>
        <v>166045.83325863708</v>
      </c>
      <c r="F51">
        <f t="shared" si="29"/>
        <v>166045.30518207641</v>
      </c>
      <c r="G51">
        <f t="shared" si="29"/>
        <v>166045.38091546766</v>
      </c>
      <c r="H51">
        <f t="shared" si="29"/>
        <v>166045.37003818451</v>
      </c>
      <c r="I51">
        <f t="shared" si="29"/>
        <v>166045.37160011704</v>
      </c>
      <c r="J51">
        <f t="shared" si="29"/>
        <v>166045.37137582316</v>
      </c>
      <c r="K51">
        <f t="shared" si="29"/>
        <v>166045.37140803173</v>
      </c>
      <c r="L51">
        <f t="shared" si="29"/>
        <v>166045.37140340661</v>
      </c>
      <c r="M51">
        <f t="shared" si="29"/>
        <v>166045.37140407067</v>
      </c>
      <c r="N51">
        <f t="shared" si="29"/>
        <v>166045.37140397527</v>
      </c>
      <c r="O51">
        <f t="shared" si="29"/>
        <v>166045.371403989</v>
      </c>
      <c r="P51">
        <f t="shared" si="29"/>
        <v>166045.37140398708</v>
      </c>
      <c r="Q51">
        <f t="shared" si="29"/>
        <v>166045.37140398737</v>
      </c>
      <c r="R51">
        <f t="shared" si="29"/>
        <v>166045.37140398737</v>
      </c>
      <c r="S51">
        <f t="shared" si="29"/>
        <v>166045.37140398737</v>
      </c>
      <c r="T51">
        <f t="shared" si="29"/>
        <v>166045.37140398737</v>
      </c>
      <c r="U51">
        <f t="shared" si="29"/>
        <v>166045.37140398737</v>
      </c>
    </row>
    <row r="52" spans="2:21">
      <c r="B52" s="7" t="s">
        <v>27</v>
      </c>
      <c r="C52">
        <f>C51+0.01*COS((1431597*C32+315)*C34)</f>
        <v>166431.39776650252</v>
      </c>
      <c r="D52">
        <f>D51+0.01*COS((1431597*D32+315)*D34)</f>
        <v>166042.19743556305</v>
      </c>
      <c r="E52">
        <f t="shared" ref="E52:U52" si="30">E51+0.01*COS((1431597*E32+315)*E34)</f>
        <v>166045.84248398867</v>
      </c>
      <c r="F52">
        <f t="shared" si="30"/>
        <v>166045.31449840899</v>
      </c>
      <c r="G52">
        <f t="shared" si="30"/>
        <v>166045.39021909112</v>
      </c>
      <c r="H52">
        <f t="shared" si="30"/>
        <v>166045.37934364032</v>
      </c>
      <c r="I52">
        <f t="shared" si="30"/>
        <v>166045.3809053099</v>
      </c>
      <c r="J52">
        <f t="shared" si="30"/>
        <v>166045.38068105376</v>
      </c>
      <c r="K52">
        <f t="shared" si="30"/>
        <v>166045.38071325692</v>
      </c>
      <c r="L52">
        <f t="shared" si="30"/>
        <v>166045.38070863258</v>
      </c>
      <c r="M52">
        <f t="shared" si="30"/>
        <v>166045.38070929653</v>
      </c>
      <c r="N52">
        <f t="shared" si="30"/>
        <v>166045.38070920116</v>
      </c>
      <c r="O52">
        <f t="shared" si="30"/>
        <v>166045.38070921486</v>
      </c>
      <c r="P52">
        <f t="shared" si="30"/>
        <v>166045.38070921294</v>
      </c>
      <c r="Q52">
        <f t="shared" si="30"/>
        <v>166045.38070921323</v>
      </c>
      <c r="R52">
        <f t="shared" si="30"/>
        <v>166045.38070921323</v>
      </c>
      <c r="S52">
        <f t="shared" si="30"/>
        <v>166045.38070921323</v>
      </c>
      <c r="T52">
        <f t="shared" si="30"/>
        <v>166045.38070921323</v>
      </c>
      <c r="U52">
        <f t="shared" si="30"/>
        <v>166045.38070921323</v>
      </c>
    </row>
    <row r="53" spans="2:21">
      <c r="B53" s="7" t="s">
        <v>28</v>
      </c>
      <c r="C53">
        <f>C52+0.0085*COS((826671*C32+111)*C34)</f>
        <v>166431.3926807683</v>
      </c>
      <c r="D53">
        <f>D52+0.0085*COS((826671*D32+111)*D34)</f>
        <v>166042.18893768301</v>
      </c>
      <c r="E53">
        <f t="shared" ref="E53:U53" si="31">E52+0.0085*COS((826671*E32+111)*E34)</f>
        <v>166045.83404410639</v>
      </c>
      <c r="F53">
        <f t="shared" si="31"/>
        <v>166045.30604520658</v>
      </c>
      <c r="G53">
        <f t="shared" si="31"/>
        <v>166045.38176769661</v>
      </c>
      <c r="H53">
        <f t="shared" si="31"/>
        <v>166045.37089198403</v>
      </c>
      <c r="I53">
        <f t="shared" si="31"/>
        <v>166045.37245369118</v>
      </c>
      <c r="J53">
        <f t="shared" si="31"/>
        <v>166045.37222942963</v>
      </c>
      <c r="K53">
        <f t="shared" si="31"/>
        <v>166045.37226163357</v>
      </c>
      <c r="L53">
        <f t="shared" si="31"/>
        <v>166045.37225700912</v>
      </c>
      <c r="M53">
        <f t="shared" si="31"/>
        <v>166045.37225767309</v>
      </c>
      <c r="N53">
        <f t="shared" si="31"/>
        <v>166045.37225757769</v>
      </c>
      <c r="O53">
        <f t="shared" si="31"/>
        <v>166045.3722575914</v>
      </c>
      <c r="P53">
        <f t="shared" si="31"/>
        <v>166045.37225758948</v>
      </c>
      <c r="Q53">
        <f t="shared" si="31"/>
        <v>166045.37225758977</v>
      </c>
      <c r="R53">
        <f t="shared" si="31"/>
        <v>166045.37225758977</v>
      </c>
      <c r="S53">
        <f t="shared" si="31"/>
        <v>166045.37225758977</v>
      </c>
      <c r="T53">
        <f t="shared" si="31"/>
        <v>166045.37225758977</v>
      </c>
      <c r="U53">
        <f t="shared" si="31"/>
        <v>166045.37225758977</v>
      </c>
    </row>
    <row r="54" spans="2:21">
      <c r="B54" s="7" t="s">
        <v>29</v>
      </c>
      <c r="C54">
        <f>C53+0.0079*COS((449334*C32+188)*C34)</f>
        <v>166431.38571658992</v>
      </c>
      <c r="D54">
        <f>D53+0.0079*COS((449334*D32+188)*D34)</f>
        <v>166042.1818650747</v>
      </c>
      <c r="E54">
        <f t="shared" ref="E54:U54" si="32">E53+0.0079*COS((449334*E32+188)*E34)</f>
        <v>166045.82716611453</v>
      </c>
      <c r="F54">
        <f t="shared" si="32"/>
        <v>166045.29913779514</v>
      </c>
      <c r="G54">
        <f t="shared" si="32"/>
        <v>166045.37486447886</v>
      </c>
      <c r="H54">
        <f t="shared" si="32"/>
        <v>166045.36398816344</v>
      </c>
      <c r="I54">
        <f t="shared" si="32"/>
        <v>166045.36554995715</v>
      </c>
      <c r="J54">
        <f t="shared" si="32"/>
        <v>166045.36532568315</v>
      </c>
      <c r="K54">
        <f t="shared" si="32"/>
        <v>166045.36535788889</v>
      </c>
      <c r="L54">
        <f t="shared" si="32"/>
        <v>166045.36535326418</v>
      </c>
      <c r="M54">
        <f t="shared" si="32"/>
        <v>166045.36535392818</v>
      </c>
      <c r="N54">
        <f t="shared" si="32"/>
        <v>166045.36535383278</v>
      </c>
      <c r="O54">
        <f t="shared" si="32"/>
        <v>166045.36535384649</v>
      </c>
      <c r="P54">
        <f t="shared" si="32"/>
        <v>166045.36535384457</v>
      </c>
      <c r="Q54">
        <f t="shared" si="32"/>
        <v>166045.36535384486</v>
      </c>
      <c r="R54">
        <f t="shared" si="32"/>
        <v>166045.36535384486</v>
      </c>
      <c r="S54">
        <f t="shared" si="32"/>
        <v>166045.36535384486</v>
      </c>
      <c r="T54">
        <f t="shared" si="32"/>
        <v>166045.36535384486</v>
      </c>
      <c r="U54">
        <f t="shared" si="32"/>
        <v>166045.36535384486</v>
      </c>
    </row>
    <row r="55" spans="2:21">
      <c r="B55" s="7" t="s">
        <v>30</v>
      </c>
      <c r="C55">
        <f>C54+0.0068*COS((926533*C32+323)*C34)</f>
        <v>166431.38532347445</v>
      </c>
      <c r="D55">
        <f>D54+0.0068*COS((926533*D32+323)*D34)</f>
        <v>166042.17855040656</v>
      </c>
      <c r="E55">
        <f t="shared" ref="E55:U55" si="33">E54+0.0068*COS((926533*E32+323)*E34)</f>
        <v>166045.82451292989</v>
      </c>
      <c r="F55">
        <f t="shared" si="33"/>
        <v>166045.29638654503</v>
      </c>
      <c r="G55">
        <f t="shared" si="33"/>
        <v>166045.37212724859</v>
      </c>
      <c r="H55">
        <f t="shared" si="33"/>
        <v>166045.36124891863</v>
      </c>
      <c r="I55">
        <f t="shared" si="33"/>
        <v>166045.3628110016</v>
      </c>
      <c r="J55">
        <f t="shared" si="33"/>
        <v>166045.36258668607</v>
      </c>
      <c r="K55">
        <f t="shared" si="33"/>
        <v>166045.36261889778</v>
      </c>
      <c r="L55">
        <f t="shared" si="33"/>
        <v>166045.36261427222</v>
      </c>
      <c r="M55">
        <f t="shared" si="33"/>
        <v>166045.36261493634</v>
      </c>
      <c r="N55">
        <f t="shared" si="33"/>
        <v>166045.36261484091</v>
      </c>
      <c r="O55">
        <f t="shared" si="33"/>
        <v>166045.36261485462</v>
      </c>
      <c r="P55">
        <f t="shared" si="33"/>
        <v>166045.3626148527</v>
      </c>
      <c r="Q55">
        <f t="shared" si="33"/>
        <v>166045.36261485299</v>
      </c>
      <c r="R55">
        <f t="shared" si="33"/>
        <v>166045.36261485299</v>
      </c>
      <c r="S55">
        <f t="shared" si="33"/>
        <v>166045.36261485299</v>
      </c>
      <c r="T55">
        <f t="shared" si="33"/>
        <v>166045.36261485299</v>
      </c>
      <c r="U55">
        <f t="shared" si="33"/>
        <v>166045.36261485299</v>
      </c>
    </row>
    <row r="56" spans="2:21">
      <c r="B56" s="7" t="s">
        <v>31</v>
      </c>
      <c r="C56">
        <f>C55+0.0052*COS((31932*C32+107)*C34)</f>
        <v>166431.39003267256</v>
      </c>
      <c r="D56">
        <f>D55+0.0052*COS((31932*D32+107)*D34)</f>
        <v>166042.18183702824</v>
      </c>
      <c r="E56">
        <f t="shared" ref="E56:U56" si="34">E55+0.0052*COS((31932*E32+107)*E34)</f>
        <v>166045.82781457569</v>
      </c>
      <c r="F56">
        <f t="shared" si="34"/>
        <v>166045.29968601442</v>
      </c>
      <c r="G56">
        <f t="shared" si="34"/>
        <v>166045.37542703011</v>
      </c>
      <c r="H56">
        <f t="shared" si="34"/>
        <v>166045.36454865531</v>
      </c>
      <c r="I56">
        <f t="shared" si="34"/>
        <v>166045.36611074474</v>
      </c>
      <c r="J56">
        <f t="shared" si="34"/>
        <v>166045.36588642828</v>
      </c>
      <c r="K56">
        <f t="shared" si="34"/>
        <v>166045.36591864011</v>
      </c>
      <c r="L56">
        <f t="shared" si="34"/>
        <v>166045.36591401455</v>
      </c>
      <c r="M56">
        <f t="shared" si="34"/>
        <v>166045.36591467867</v>
      </c>
      <c r="N56">
        <f t="shared" si="34"/>
        <v>166045.36591458324</v>
      </c>
      <c r="O56">
        <f t="shared" si="34"/>
        <v>166045.36591459694</v>
      </c>
      <c r="P56">
        <f t="shared" si="34"/>
        <v>166045.36591459502</v>
      </c>
      <c r="Q56">
        <f t="shared" si="34"/>
        <v>166045.36591459531</v>
      </c>
      <c r="R56">
        <f t="shared" si="34"/>
        <v>166045.36591459531</v>
      </c>
      <c r="S56">
        <f t="shared" si="34"/>
        <v>166045.36591459531</v>
      </c>
      <c r="T56">
        <f t="shared" si="34"/>
        <v>166045.36591459531</v>
      </c>
      <c r="U56">
        <f t="shared" si="34"/>
        <v>166045.36591459531</v>
      </c>
    </row>
    <row r="57" spans="2:21">
      <c r="B57" s="7" t="s">
        <v>32</v>
      </c>
      <c r="C57">
        <f>C56+0.005*COS((481266*C32+205)*C34)</f>
        <v>166431.38976425139</v>
      </c>
      <c r="D57">
        <f>D56+0.005*COS((481266*D32+205)*D34)</f>
        <v>166042.1838979196</v>
      </c>
      <c r="E57">
        <f t="shared" ref="E57:U57" si="35">E56+0.005*COS((481266*E32+205)*E34)</f>
        <v>166045.82961596156</v>
      </c>
      <c r="F57">
        <f t="shared" si="35"/>
        <v>166045.30152541483</v>
      </c>
      <c r="G57">
        <f t="shared" si="35"/>
        <v>166045.37726098733</v>
      </c>
      <c r="H57">
        <f t="shared" si="35"/>
        <v>166045.36638339449</v>
      </c>
      <c r="I57">
        <f t="shared" si="35"/>
        <v>166045.36794537163</v>
      </c>
      <c r="J57">
        <f t="shared" si="35"/>
        <v>166045.36772107129</v>
      </c>
      <c r="K57">
        <f t="shared" si="35"/>
        <v>166045.36775328082</v>
      </c>
      <c r="L57">
        <f t="shared" si="35"/>
        <v>166045.36774865558</v>
      </c>
      <c r="M57">
        <f t="shared" si="35"/>
        <v>166045.36774931964</v>
      </c>
      <c r="N57">
        <f t="shared" si="35"/>
        <v>166045.36774922424</v>
      </c>
      <c r="O57">
        <f t="shared" si="35"/>
        <v>166045.36774923795</v>
      </c>
      <c r="P57">
        <f t="shared" si="35"/>
        <v>166045.36774923603</v>
      </c>
      <c r="Q57">
        <f t="shared" si="35"/>
        <v>166045.36774923632</v>
      </c>
      <c r="R57">
        <f t="shared" si="35"/>
        <v>166045.36774923632</v>
      </c>
      <c r="S57">
        <f t="shared" si="35"/>
        <v>166045.36774923632</v>
      </c>
      <c r="T57">
        <f t="shared" si="35"/>
        <v>166045.36774923632</v>
      </c>
      <c r="U57">
        <f t="shared" si="35"/>
        <v>166045.36774923632</v>
      </c>
    </row>
    <row r="58" spans="2:21">
      <c r="B58" s="7" t="s">
        <v>33</v>
      </c>
      <c r="C58">
        <f>C57+0.004*COS((1331734*C32+283)*C34)</f>
        <v>166431.38745494504</v>
      </c>
      <c r="D58">
        <f>D57+0.004*COS((1331734*D32+283)*D34)</f>
        <v>166042.18115886961</v>
      </c>
      <c r="E58">
        <f t="shared" ref="E58:U58" si="36">E57+0.004*COS((1331734*E32+283)*E34)</f>
        <v>166045.82645792479</v>
      </c>
      <c r="F58">
        <f t="shared" si="36"/>
        <v>166045.29842363347</v>
      </c>
      <c r="G58">
        <f t="shared" si="36"/>
        <v>166045.37415104196</v>
      </c>
      <c r="H58">
        <f t="shared" si="36"/>
        <v>166045.36327461971</v>
      </c>
      <c r="I58">
        <f t="shared" si="36"/>
        <v>166045.36483642872</v>
      </c>
      <c r="J58">
        <f t="shared" si="36"/>
        <v>166045.36461215254</v>
      </c>
      <c r="K58">
        <f t="shared" si="36"/>
        <v>166045.3646443586</v>
      </c>
      <c r="L58">
        <f t="shared" si="36"/>
        <v>166045.36463973386</v>
      </c>
      <c r="M58">
        <f t="shared" si="36"/>
        <v>166045.36464039783</v>
      </c>
      <c r="N58">
        <f t="shared" si="36"/>
        <v>166045.36464030246</v>
      </c>
      <c r="O58">
        <f t="shared" si="36"/>
        <v>166045.36464031617</v>
      </c>
      <c r="P58">
        <f t="shared" si="36"/>
        <v>166045.36464031425</v>
      </c>
      <c r="Q58">
        <f t="shared" si="36"/>
        <v>166045.36464031454</v>
      </c>
      <c r="R58">
        <f t="shared" si="36"/>
        <v>166045.36464031454</v>
      </c>
      <c r="S58">
        <f t="shared" si="36"/>
        <v>166045.36464031454</v>
      </c>
      <c r="T58">
        <f t="shared" si="36"/>
        <v>166045.36464031454</v>
      </c>
      <c r="U58">
        <f t="shared" si="36"/>
        <v>166045.36464031454</v>
      </c>
    </row>
    <row r="59" spans="2:21">
      <c r="B59" s="7" t="s">
        <v>34</v>
      </c>
      <c r="C59">
        <f>C58+0.004*COS((1844932*C32+56)*C34)</f>
        <v>166431.39133193172</v>
      </c>
      <c r="D59">
        <f>D58+0.004*COS((1844932*D32+56)*D34)</f>
        <v>166042.1845902747</v>
      </c>
      <c r="E59">
        <f t="shared" ref="E59:U59" si="37">E58+0.004*COS((1844932*E32+56)*E34)</f>
        <v>166045.83024983003</v>
      </c>
      <c r="F59">
        <f t="shared" si="37"/>
        <v>166045.30217384052</v>
      </c>
      <c r="G59">
        <f t="shared" si="37"/>
        <v>166045.37790745439</v>
      </c>
      <c r="H59">
        <f t="shared" si="37"/>
        <v>166045.36703014551</v>
      </c>
      <c r="I59">
        <f t="shared" si="37"/>
        <v>166045.36859208194</v>
      </c>
      <c r="J59">
        <f t="shared" si="37"/>
        <v>166045.36836778745</v>
      </c>
      <c r="K59">
        <f t="shared" si="37"/>
        <v>166045.36839999614</v>
      </c>
      <c r="L59">
        <f t="shared" si="37"/>
        <v>166045.36839537101</v>
      </c>
      <c r="M59">
        <f t="shared" si="37"/>
        <v>166045.36839603505</v>
      </c>
      <c r="N59">
        <f t="shared" si="37"/>
        <v>166045.36839593967</v>
      </c>
      <c r="O59">
        <f t="shared" si="37"/>
        <v>166045.36839595338</v>
      </c>
      <c r="P59">
        <f t="shared" si="37"/>
        <v>166045.36839595146</v>
      </c>
      <c r="Q59">
        <f t="shared" si="37"/>
        <v>166045.36839595175</v>
      </c>
      <c r="R59">
        <f t="shared" si="37"/>
        <v>166045.36839595175</v>
      </c>
      <c r="S59">
        <f t="shared" si="37"/>
        <v>166045.36839595175</v>
      </c>
      <c r="T59">
        <f t="shared" si="37"/>
        <v>166045.36839595175</v>
      </c>
      <c r="U59">
        <f t="shared" si="37"/>
        <v>166045.36839595175</v>
      </c>
    </row>
    <row r="60" spans="2:21">
      <c r="B60" s="7" t="s">
        <v>35</v>
      </c>
      <c r="C60">
        <f>C59+0.004*COS((133*C32+29)*C34)</f>
        <v>166431.39237176967</v>
      </c>
      <c r="D60">
        <f>D59+0.004*COS((133*D32+29)*D34)</f>
        <v>166042.18563732842</v>
      </c>
      <c r="E60">
        <f t="shared" ref="E60:U60" si="38">E59+0.004*COS((133*E32+29)*E34)</f>
        <v>166045.83129682369</v>
      </c>
      <c r="F60">
        <f t="shared" si="38"/>
        <v>166045.30322084291</v>
      </c>
      <c r="G60">
        <f t="shared" si="38"/>
        <v>166045.37895445552</v>
      </c>
      <c r="H60">
        <f t="shared" si="38"/>
        <v>166045.36807714682</v>
      </c>
      <c r="I60">
        <f t="shared" si="38"/>
        <v>166045.36963908322</v>
      </c>
      <c r="J60">
        <f t="shared" si="38"/>
        <v>166045.36941478873</v>
      </c>
      <c r="K60">
        <f t="shared" si="38"/>
        <v>166045.36944699741</v>
      </c>
      <c r="L60">
        <f t="shared" si="38"/>
        <v>166045.36944237229</v>
      </c>
      <c r="M60">
        <f t="shared" si="38"/>
        <v>166045.36944303632</v>
      </c>
      <c r="N60">
        <f t="shared" si="38"/>
        <v>166045.36944294095</v>
      </c>
      <c r="O60">
        <f t="shared" si="38"/>
        <v>166045.36944295466</v>
      </c>
      <c r="P60">
        <f t="shared" si="38"/>
        <v>166045.36944295274</v>
      </c>
      <c r="Q60">
        <f t="shared" si="38"/>
        <v>166045.36944295303</v>
      </c>
      <c r="R60">
        <f t="shared" si="38"/>
        <v>166045.36944295303</v>
      </c>
      <c r="S60">
        <f t="shared" si="38"/>
        <v>166045.36944295303</v>
      </c>
      <c r="T60">
        <f t="shared" si="38"/>
        <v>166045.36944295303</v>
      </c>
      <c r="U60">
        <f t="shared" si="38"/>
        <v>166045.36944295303</v>
      </c>
    </row>
    <row r="61" spans="2:21">
      <c r="B61" s="7" t="s">
        <v>36</v>
      </c>
      <c r="C61">
        <f>C60+0.0038*COS((1781068*C32+21)*C34)</f>
        <v>166431.39067229244</v>
      </c>
      <c r="D61">
        <f>D60+0.0038*COS((1781068*D32+21)*D34)</f>
        <v>166042.18431736837</v>
      </c>
      <c r="E61">
        <f t="shared" ref="E61:U61" si="39">E60+0.0038*COS((1781068*E32+21)*E34)</f>
        <v>166045.83074220133</v>
      </c>
      <c r="F61">
        <f t="shared" si="39"/>
        <v>166045.30255292091</v>
      </c>
      <c r="G61">
        <f t="shared" si="39"/>
        <v>166045.37830274386</v>
      </c>
      <c r="H61">
        <f t="shared" si="39"/>
        <v>166045.3674231061</v>
      </c>
      <c r="I61">
        <f t="shared" si="39"/>
        <v>166045.36898537693</v>
      </c>
      <c r="J61">
        <f t="shared" si="39"/>
        <v>166045.36876103442</v>
      </c>
      <c r="K61">
        <f t="shared" si="39"/>
        <v>166045.36879325</v>
      </c>
      <c r="L61">
        <f t="shared" si="39"/>
        <v>166045.36878862389</v>
      </c>
      <c r="M61">
        <f t="shared" si="39"/>
        <v>166045.36878928807</v>
      </c>
      <c r="N61">
        <f t="shared" si="39"/>
        <v>166045.36878919267</v>
      </c>
      <c r="O61">
        <f t="shared" si="39"/>
        <v>166045.36878920638</v>
      </c>
      <c r="P61">
        <f t="shared" si="39"/>
        <v>166045.36878920445</v>
      </c>
      <c r="Q61">
        <f t="shared" si="39"/>
        <v>166045.36878920475</v>
      </c>
      <c r="R61">
        <f t="shared" si="39"/>
        <v>166045.36878920475</v>
      </c>
      <c r="S61">
        <f t="shared" si="39"/>
        <v>166045.36878920475</v>
      </c>
      <c r="T61">
        <f t="shared" si="39"/>
        <v>166045.36878920475</v>
      </c>
      <c r="U61">
        <f t="shared" si="39"/>
        <v>166045.36878920475</v>
      </c>
    </row>
    <row r="62" spans="2:21">
      <c r="B62" s="7" t="s">
        <v>37</v>
      </c>
      <c r="C62">
        <f>C61+0.0037*COS((541062*C32+259)*C34)</f>
        <v>166431.3911860713</v>
      </c>
      <c r="D62">
        <f>D61+0.0037*COS((541062*D32+259)*D34)</f>
        <v>166042.18089721177</v>
      </c>
      <c r="E62">
        <f t="shared" ref="E62:U62" si="40">E61+0.0037*COS((541062*E32+259)*E34)</f>
        <v>166045.82741814016</v>
      </c>
      <c r="F62">
        <f t="shared" si="40"/>
        <v>166045.29921408661</v>
      </c>
      <c r="G62">
        <f t="shared" si="40"/>
        <v>166045.37496601054</v>
      </c>
      <c r="H62">
        <f t="shared" si="40"/>
        <v>166045.36408607065</v>
      </c>
      <c r="I62">
        <f t="shared" si="40"/>
        <v>166045.36564838488</v>
      </c>
      <c r="J62">
        <f t="shared" si="40"/>
        <v>166045.36542403614</v>
      </c>
      <c r="K62">
        <f t="shared" si="40"/>
        <v>166045.36545625259</v>
      </c>
      <c r="L62">
        <f t="shared" si="40"/>
        <v>166045.36545162636</v>
      </c>
      <c r="M62">
        <f t="shared" si="40"/>
        <v>166045.36545229057</v>
      </c>
      <c r="N62">
        <f t="shared" si="40"/>
        <v>166045.36545219517</v>
      </c>
      <c r="O62">
        <f t="shared" si="40"/>
        <v>166045.36545220888</v>
      </c>
      <c r="P62">
        <f t="shared" si="40"/>
        <v>166045.36545220696</v>
      </c>
      <c r="Q62">
        <f t="shared" si="40"/>
        <v>166045.36545220725</v>
      </c>
      <c r="R62">
        <f t="shared" si="40"/>
        <v>166045.36545220725</v>
      </c>
      <c r="S62">
        <f t="shared" si="40"/>
        <v>166045.36545220725</v>
      </c>
      <c r="T62">
        <f t="shared" si="40"/>
        <v>166045.36545220725</v>
      </c>
      <c r="U62">
        <f t="shared" si="40"/>
        <v>166045.36545220725</v>
      </c>
    </row>
    <row r="63" spans="2:21">
      <c r="B63" s="7" t="s">
        <v>38</v>
      </c>
      <c r="C63">
        <f>C62+0.0028*COS((1934*C32+145)*C34)</f>
        <v>166431.39104351253</v>
      </c>
      <c r="D63">
        <f>D62+0.0028*COS((1934*D32+145)*D34)</f>
        <v>166042.18083068062</v>
      </c>
      <c r="E63">
        <f t="shared" ref="E63:U63" si="41">E62+0.0028*COS((1934*E32+145)*E34)</f>
        <v>166045.82735097595</v>
      </c>
      <c r="F63">
        <f t="shared" si="41"/>
        <v>166045.29914701422</v>
      </c>
      <c r="G63">
        <f t="shared" si="41"/>
        <v>166045.37489892499</v>
      </c>
      <c r="H63">
        <f t="shared" si="41"/>
        <v>166045.36401898699</v>
      </c>
      <c r="I63">
        <f t="shared" si="41"/>
        <v>166045.36558130092</v>
      </c>
      <c r="J63">
        <f t="shared" si="41"/>
        <v>166045.36535695224</v>
      </c>
      <c r="K63">
        <f t="shared" si="41"/>
        <v>166045.3653891687</v>
      </c>
      <c r="L63">
        <f t="shared" si="41"/>
        <v>166045.36538454247</v>
      </c>
      <c r="M63">
        <f t="shared" si="41"/>
        <v>166045.36538520668</v>
      </c>
      <c r="N63">
        <f t="shared" si="41"/>
        <v>166045.36538511128</v>
      </c>
      <c r="O63">
        <f t="shared" si="41"/>
        <v>166045.36538512498</v>
      </c>
      <c r="P63">
        <f t="shared" si="41"/>
        <v>166045.36538512306</v>
      </c>
      <c r="Q63">
        <f t="shared" si="41"/>
        <v>166045.36538512335</v>
      </c>
      <c r="R63">
        <f t="shared" si="41"/>
        <v>166045.36538512335</v>
      </c>
      <c r="S63">
        <f t="shared" si="41"/>
        <v>166045.36538512335</v>
      </c>
      <c r="T63">
        <f t="shared" si="41"/>
        <v>166045.36538512335</v>
      </c>
      <c r="U63">
        <f t="shared" si="41"/>
        <v>166045.36538512335</v>
      </c>
    </row>
    <row r="64" spans="2:21">
      <c r="B64" s="7" t="s">
        <v>39</v>
      </c>
      <c r="C64">
        <f>C63+0.0027*COS((918399*C32+182)*C34)</f>
        <v>166431.38845551055</v>
      </c>
      <c r="D64">
        <f>D63+0.0027*COS((918399*D32+182)*D34)</f>
        <v>166042.1781337914</v>
      </c>
      <c r="E64">
        <f t="shared" ref="E64:U64" si="42">E63+0.0027*COS((918399*E32+182)*E34)</f>
        <v>166045.82465573601</v>
      </c>
      <c r="F64">
        <f t="shared" si="42"/>
        <v>166045.29644960497</v>
      </c>
      <c r="G64">
        <f t="shared" si="42"/>
        <v>166045.37220178661</v>
      </c>
      <c r="H64">
        <f t="shared" si="42"/>
        <v>166045.36132180889</v>
      </c>
      <c r="I64">
        <f t="shared" si="42"/>
        <v>166045.3628841285</v>
      </c>
      <c r="J64">
        <f t="shared" si="42"/>
        <v>166045.362659779</v>
      </c>
      <c r="K64">
        <f t="shared" si="42"/>
        <v>166045.36269199557</v>
      </c>
      <c r="L64">
        <f t="shared" si="42"/>
        <v>166045.36268736934</v>
      </c>
      <c r="M64">
        <f t="shared" si="42"/>
        <v>166045.36268803355</v>
      </c>
      <c r="N64">
        <f t="shared" si="42"/>
        <v>166045.36268793815</v>
      </c>
      <c r="O64">
        <f t="shared" si="42"/>
        <v>166045.36268795186</v>
      </c>
      <c r="P64">
        <f t="shared" si="42"/>
        <v>166045.36268794994</v>
      </c>
      <c r="Q64">
        <f t="shared" si="42"/>
        <v>166045.36268795023</v>
      </c>
      <c r="R64">
        <f t="shared" si="42"/>
        <v>166045.36268795023</v>
      </c>
      <c r="S64">
        <f t="shared" si="42"/>
        <v>166045.36268795023</v>
      </c>
      <c r="T64">
        <f t="shared" si="42"/>
        <v>166045.36268795023</v>
      </c>
      <c r="U64">
        <f t="shared" si="42"/>
        <v>166045.36268795023</v>
      </c>
    </row>
    <row r="65" spans="2:21">
      <c r="B65" s="7" t="s">
        <v>40</v>
      </c>
      <c r="C65">
        <f>C64+0.0026*COS((1379739*C32+17)*C34)</f>
        <v>166431.3870806148</v>
      </c>
      <c r="D65">
        <f>D64+0.0026*COS((1379739*D32+17)*D34)</f>
        <v>166042.17582516579</v>
      </c>
      <c r="E65">
        <f t="shared" ref="E65:U65" si="43">E64+0.0026*COS((1379739*E32+17)*E34)</f>
        <v>166045.82256921538</v>
      </c>
      <c r="F65">
        <f t="shared" si="43"/>
        <v>166045.29432735464</v>
      </c>
      <c r="G65">
        <f t="shared" si="43"/>
        <v>166045.37008458842</v>
      </c>
      <c r="H65">
        <f t="shared" si="43"/>
        <v>166045.35920388359</v>
      </c>
      <c r="I65">
        <f t="shared" si="43"/>
        <v>166045.36076630757</v>
      </c>
      <c r="J65">
        <f t="shared" si="43"/>
        <v>166045.36054194308</v>
      </c>
      <c r="K65">
        <f t="shared" si="43"/>
        <v>166045.36057416181</v>
      </c>
      <c r="L65">
        <f t="shared" si="43"/>
        <v>166045.36056953529</v>
      </c>
      <c r="M65">
        <f t="shared" si="43"/>
        <v>166045.36057019953</v>
      </c>
      <c r="N65">
        <f t="shared" si="43"/>
        <v>166045.36057010412</v>
      </c>
      <c r="O65">
        <f t="shared" si="43"/>
        <v>166045.36057011783</v>
      </c>
      <c r="P65">
        <f t="shared" si="43"/>
        <v>166045.36057011591</v>
      </c>
      <c r="Q65">
        <f t="shared" si="43"/>
        <v>166045.3605701162</v>
      </c>
      <c r="R65">
        <f t="shared" si="43"/>
        <v>166045.3605701162</v>
      </c>
      <c r="S65">
        <f t="shared" si="43"/>
        <v>166045.3605701162</v>
      </c>
      <c r="T65">
        <f t="shared" si="43"/>
        <v>166045.3605701162</v>
      </c>
      <c r="U65">
        <f t="shared" si="43"/>
        <v>166045.3605701162</v>
      </c>
    </row>
    <row r="66" spans="2:21">
      <c r="B66" s="7" t="s">
        <v>41</v>
      </c>
      <c r="C66">
        <f>C65+0.0024*COS((99863*C32+122)*C34)</f>
        <v>166431.38861425739</v>
      </c>
      <c r="D66">
        <f>D65+0.0024*COS((99863*D32+122)*D34)</f>
        <v>166042.17790135433</v>
      </c>
      <c r="E66">
        <f t="shared" ref="E66:U66" si="44">E65+0.0024*COS((99863*E32+122)*E34)</f>
        <v>166045.82465932128</v>
      </c>
      <c r="F66">
        <f t="shared" si="44"/>
        <v>166045.29641545948</v>
      </c>
      <c r="G66">
        <f t="shared" si="44"/>
        <v>166045.37217298054</v>
      </c>
      <c r="H66">
        <f t="shared" si="44"/>
        <v>166045.36129223445</v>
      </c>
      <c r="I66">
        <f t="shared" si="44"/>
        <v>166045.36285466436</v>
      </c>
      <c r="J66">
        <f t="shared" si="44"/>
        <v>166045.36263029903</v>
      </c>
      <c r="K66">
        <f t="shared" si="44"/>
        <v>166045.36266251787</v>
      </c>
      <c r="L66">
        <f t="shared" si="44"/>
        <v>166045.36265789132</v>
      </c>
      <c r="M66">
        <f t="shared" si="44"/>
        <v>166045.36265855556</v>
      </c>
      <c r="N66">
        <f t="shared" si="44"/>
        <v>166045.36265846016</v>
      </c>
      <c r="O66">
        <f t="shared" si="44"/>
        <v>166045.36265847387</v>
      </c>
      <c r="P66">
        <f t="shared" si="44"/>
        <v>166045.36265847195</v>
      </c>
      <c r="Q66">
        <f t="shared" si="44"/>
        <v>166045.36265847224</v>
      </c>
      <c r="R66">
        <f t="shared" si="44"/>
        <v>166045.36265847224</v>
      </c>
      <c r="S66">
        <f t="shared" si="44"/>
        <v>166045.36265847224</v>
      </c>
      <c r="T66">
        <f t="shared" si="44"/>
        <v>166045.36265847224</v>
      </c>
      <c r="U66">
        <f t="shared" si="44"/>
        <v>166045.36265847224</v>
      </c>
    </row>
    <row r="67" spans="2:21">
      <c r="B67" s="7" t="s">
        <v>42</v>
      </c>
      <c r="C67">
        <f>C66+0.0023*COS((922466*C32+163)*C34)</f>
        <v>166431.3867987929</v>
      </c>
      <c r="D67">
        <f>D66+0.0023*COS((922466*D32+163)*D34)</f>
        <v>166042.17676744971</v>
      </c>
      <c r="E67">
        <f t="shared" ref="E67:U67" si="45">E66+0.0023*COS((922466*E32+163)*E34)</f>
        <v>166045.82331656726</v>
      </c>
      <c r="F67">
        <f t="shared" si="45"/>
        <v>166045.29510208676</v>
      </c>
      <c r="G67">
        <f t="shared" si="45"/>
        <v>166045.37085537511</v>
      </c>
      <c r="H67">
        <f t="shared" si="45"/>
        <v>166045.35997523656</v>
      </c>
      <c r="I67">
        <f t="shared" si="45"/>
        <v>166045.36153757921</v>
      </c>
      <c r="J67">
        <f t="shared" si="45"/>
        <v>166045.3613132264</v>
      </c>
      <c r="K67">
        <f t="shared" si="45"/>
        <v>166045.36134544344</v>
      </c>
      <c r="L67">
        <f t="shared" si="45"/>
        <v>166045.36134081715</v>
      </c>
      <c r="M67">
        <f t="shared" si="45"/>
        <v>166045.36134148136</v>
      </c>
      <c r="N67">
        <f t="shared" si="45"/>
        <v>166045.36134138596</v>
      </c>
      <c r="O67">
        <f t="shared" si="45"/>
        <v>166045.36134139966</v>
      </c>
      <c r="P67">
        <f t="shared" si="45"/>
        <v>166045.36134139774</v>
      </c>
      <c r="Q67">
        <f t="shared" si="45"/>
        <v>166045.36134139803</v>
      </c>
      <c r="R67">
        <f t="shared" si="45"/>
        <v>166045.36134139803</v>
      </c>
      <c r="S67">
        <f t="shared" si="45"/>
        <v>166045.36134139803</v>
      </c>
      <c r="T67">
        <f t="shared" si="45"/>
        <v>166045.36134139803</v>
      </c>
      <c r="U67">
        <f t="shared" si="45"/>
        <v>166045.36134139803</v>
      </c>
    </row>
    <row r="68" spans="2:21">
      <c r="B68" s="7" t="s">
        <v>43</v>
      </c>
      <c r="C68">
        <f>C67+0.0022*COS((818536*C32+151)*C34)</f>
        <v>166431.38560958975</v>
      </c>
      <c r="D68">
        <f>D67+0.0022*COS((818536*D32+151)*D34)</f>
        <v>166042.17781239364</v>
      </c>
      <c r="E68">
        <f t="shared" ref="E68:U68" si="46">E67+0.0022*COS((818536*E32+151)*E34)</f>
        <v>166045.82454175595</v>
      </c>
      <c r="F68">
        <f t="shared" si="46"/>
        <v>166045.29630178848</v>
      </c>
      <c r="G68">
        <f t="shared" si="46"/>
        <v>166045.37205874556</v>
      </c>
      <c r="H68">
        <f t="shared" si="46"/>
        <v>166045.36117808035</v>
      </c>
      <c r="I68">
        <f t="shared" si="46"/>
        <v>166045.36274049865</v>
      </c>
      <c r="J68">
        <f t="shared" si="46"/>
        <v>166045.36251613498</v>
      </c>
      <c r="K68">
        <f t="shared" si="46"/>
        <v>166045.36254835356</v>
      </c>
      <c r="L68">
        <f t="shared" si="46"/>
        <v>166045.36254372707</v>
      </c>
      <c r="M68">
        <f t="shared" si="46"/>
        <v>166045.3625443913</v>
      </c>
      <c r="N68">
        <f t="shared" si="46"/>
        <v>166045.36254429587</v>
      </c>
      <c r="O68">
        <f t="shared" si="46"/>
        <v>166045.36254430958</v>
      </c>
      <c r="P68">
        <f t="shared" si="46"/>
        <v>166045.36254430766</v>
      </c>
      <c r="Q68">
        <f t="shared" si="46"/>
        <v>166045.36254430795</v>
      </c>
      <c r="R68">
        <f t="shared" si="46"/>
        <v>166045.36254430795</v>
      </c>
      <c r="S68">
        <f t="shared" si="46"/>
        <v>166045.36254430795</v>
      </c>
      <c r="T68">
        <f t="shared" si="46"/>
        <v>166045.36254430795</v>
      </c>
      <c r="U68">
        <f t="shared" si="46"/>
        <v>166045.36254430795</v>
      </c>
    </row>
    <row r="69" spans="2:21">
      <c r="B69" s="7" t="s">
        <v>44</v>
      </c>
      <c r="C69">
        <f>C68+0.0021*COS((990397*C32+357)*C34)</f>
        <v>166431.38729772606</v>
      </c>
      <c r="D69">
        <f>D68+0.0021*COS((990397*D32+357)*D34)</f>
        <v>166042.17940277225</v>
      </c>
      <c r="E69">
        <f t="shared" ref="E69:U69" si="47">E68+0.0021*COS((990397*E32+357)*E34)</f>
        <v>166045.82627995338</v>
      </c>
      <c r="F69">
        <f t="shared" si="47"/>
        <v>166045.29801994527</v>
      </c>
      <c r="G69">
        <f t="shared" si="47"/>
        <v>166045.37377980576</v>
      </c>
      <c r="H69">
        <f t="shared" si="47"/>
        <v>166045.36289872415</v>
      </c>
      <c r="I69">
        <f t="shared" si="47"/>
        <v>166045.36446120226</v>
      </c>
      <c r="J69">
        <f t="shared" si="47"/>
        <v>166045.36423683001</v>
      </c>
      <c r="K69">
        <f t="shared" si="47"/>
        <v>166045.36426904981</v>
      </c>
      <c r="L69">
        <f t="shared" si="47"/>
        <v>166045.36426442314</v>
      </c>
      <c r="M69">
        <f t="shared" si="47"/>
        <v>166045.36426508741</v>
      </c>
      <c r="N69">
        <f t="shared" si="47"/>
        <v>166045.36426499198</v>
      </c>
      <c r="O69">
        <f t="shared" si="47"/>
        <v>166045.36426500569</v>
      </c>
      <c r="P69">
        <f t="shared" si="47"/>
        <v>166045.36426500377</v>
      </c>
      <c r="Q69">
        <f t="shared" si="47"/>
        <v>166045.36426500406</v>
      </c>
      <c r="R69">
        <f t="shared" si="47"/>
        <v>166045.36426500406</v>
      </c>
      <c r="S69">
        <f t="shared" si="47"/>
        <v>166045.36426500406</v>
      </c>
      <c r="T69">
        <f t="shared" si="47"/>
        <v>166045.36426500406</v>
      </c>
      <c r="U69">
        <f t="shared" si="47"/>
        <v>166045.36426500406</v>
      </c>
    </row>
    <row r="70" spans="2:21">
      <c r="B70" s="7" t="s">
        <v>45</v>
      </c>
      <c r="C70">
        <f>C69+0.0021*COS((71998*C32+85)*C34)</f>
        <v>166431.38658162655</v>
      </c>
      <c r="D70">
        <f>D69+0.0021*COS((71998*D32+85)*D34)</f>
        <v>166042.18069625593</v>
      </c>
      <c r="E70">
        <f t="shared" ref="E70:U70" si="48">E69+0.0021*COS((71998*E32+85)*E34)</f>
        <v>166045.82755946278</v>
      </c>
      <c r="F70">
        <f t="shared" si="48"/>
        <v>166045.29930148728</v>
      </c>
      <c r="G70">
        <f t="shared" si="48"/>
        <v>166045.37506105643</v>
      </c>
      <c r="H70">
        <f t="shared" si="48"/>
        <v>166045.36418001668</v>
      </c>
      <c r="I70">
        <f t="shared" si="48"/>
        <v>166045.36574248876</v>
      </c>
      <c r="J70">
        <f t="shared" si="48"/>
        <v>166045.36551811738</v>
      </c>
      <c r="K70">
        <f t="shared" si="48"/>
        <v>166045.36555033707</v>
      </c>
      <c r="L70">
        <f t="shared" si="48"/>
        <v>166045.3655457104</v>
      </c>
      <c r="M70">
        <f t="shared" si="48"/>
        <v>166045.36554637467</v>
      </c>
      <c r="N70">
        <f t="shared" si="48"/>
        <v>166045.36554627924</v>
      </c>
      <c r="O70">
        <f t="shared" si="48"/>
        <v>166045.36554629295</v>
      </c>
      <c r="P70">
        <f t="shared" si="48"/>
        <v>166045.36554629102</v>
      </c>
      <c r="Q70">
        <f t="shared" si="48"/>
        <v>166045.36554629132</v>
      </c>
      <c r="R70">
        <f t="shared" si="48"/>
        <v>166045.36554629132</v>
      </c>
      <c r="S70">
        <f t="shared" si="48"/>
        <v>166045.36554629132</v>
      </c>
      <c r="T70">
        <f t="shared" si="48"/>
        <v>166045.36554629132</v>
      </c>
      <c r="U70">
        <f t="shared" si="48"/>
        <v>166045.36554629132</v>
      </c>
    </row>
    <row r="71" spans="2:21">
      <c r="B71" s="7" t="s">
        <v>46</v>
      </c>
      <c r="C71">
        <f>C70+0.0021*COS((341337*C32+16)*C34)</f>
        <v>166431.38448211484</v>
      </c>
      <c r="D71">
        <f>D70+0.0021*COS((341337*D32+16)*D34)</f>
        <v>166042.18047631439</v>
      </c>
      <c r="E71">
        <f t="shared" ref="E71:U71" si="49">E70+0.0021*COS((341337*E32+16)*E34)</f>
        <v>166045.82742303578</v>
      </c>
      <c r="F71">
        <f t="shared" si="49"/>
        <v>166045.29915292986</v>
      </c>
      <c r="G71">
        <f t="shared" si="49"/>
        <v>166045.37491423803</v>
      </c>
      <c r="H71">
        <f t="shared" si="49"/>
        <v>166045.36403294851</v>
      </c>
      <c r="I71">
        <f t="shared" si="49"/>
        <v>166045.36559545645</v>
      </c>
      <c r="J71">
        <f t="shared" si="49"/>
        <v>166045.36537107991</v>
      </c>
      <c r="K71">
        <f t="shared" si="49"/>
        <v>166045.36540330035</v>
      </c>
      <c r="L71">
        <f t="shared" si="49"/>
        <v>166045.36539867357</v>
      </c>
      <c r="M71">
        <f t="shared" si="49"/>
        <v>166045.36539933787</v>
      </c>
      <c r="N71">
        <f t="shared" si="49"/>
        <v>166045.36539924241</v>
      </c>
      <c r="O71">
        <f t="shared" si="49"/>
        <v>166045.36539925614</v>
      </c>
      <c r="P71">
        <f t="shared" si="49"/>
        <v>166045.36539925422</v>
      </c>
      <c r="Q71">
        <f t="shared" si="49"/>
        <v>166045.36539925452</v>
      </c>
      <c r="R71">
        <f t="shared" si="49"/>
        <v>166045.36539925452</v>
      </c>
      <c r="S71">
        <f t="shared" si="49"/>
        <v>166045.36539925452</v>
      </c>
      <c r="T71">
        <f t="shared" si="49"/>
        <v>166045.36539925452</v>
      </c>
      <c r="U71">
        <f t="shared" si="49"/>
        <v>166045.36539925452</v>
      </c>
    </row>
    <row r="72" spans="2:21">
      <c r="B72" s="7" t="s">
        <v>47</v>
      </c>
      <c r="C72">
        <f>C71+0.0018*COS((401329*C32+274)*C34)</f>
        <v>166431.3846502169</v>
      </c>
      <c r="D72">
        <f>D71+0.0018*COS((401329*D32+274)*D34)</f>
        <v>166042.1816874776</v>
      </c>
      <c r="E72">
        <f t="shared" ref="E72:U72" si="50">E71+0.0018*COS((401329*E32+274)*E34)</f>
        <v>166045.82869533429</v>
      </c>
      <c r="F72">
        <f t="shared" si="50"/>
        <v>166045.3004165313</v>
      </c>
      <c r="G72">
        <f t="shared" si="50"/>
        <v>166045.37617909012</v>
      </c>
      <c r="H72">
        <f t="shared" si="50"/>
        <v>166045.36529762103</v>
      </c>
      <c r="I72">
        <f t="shared" si="50"/>
        <v>166045.36686015475</v>
      </c>
      <c r="J72">
        <f t="shared" si="50"/>
        <v>166045.36663577452</v>
      </c>
      <c r="K72">
        <f t="shared" si="50"/>
        <v>166045.36666799549</v>
      </c>
      <c r="L72">
        <f t="shared" si="50"/>
        <v>166045.36666336865</v>
      </c>
      <c r="M72">
        <f t="shared" si="50"/>
        <v>166045.36666403295</v>
      </c>
      <c r="N72">
        <f t="shared" si="50"/>
        <v>166045.36666393749</v>
      </c>
      <c r="O72">
        <f t="shared" si="50"/>
        <v>166045.36666395122</v>
      </c>
      <c r="P72">
        <f t="shared" si="50"/>
        <v>166045.3666639493</v>
      </c>
      <c r="Q72">
        <f t="shared" si="50"/>
        <v>166045.36666394959</v>
      </c>
      <c r="R72">
        <f t="shared" si="50"/>
        <v>166045.36666394959</v>
      </c>
      <c r="S72">
        <f t="shared" si="50"/>
        <v>166045.36666394959</v>
      </c>
      <c r="T72">
        <f t="shared" si="50"/>
        <v>166045.36666394959</v>
      </c>
      <c r="U72">
        <f t="shared" si="50"/>
        <v>166045.36666394959</v>
      </c>
    </row>
    <row r="73" spans="2:21">
      <c r="B73" s="7" t="s">
        <v>48</v>
      </c>
      <c r="C73">
        <f>C72+0.0016*COS((1856938*C32+152)*C34)</f>
        <v>166431.38536637885</v>
      </c>
      <c r="D73">
        <f>D72+0.0016*COS((1856938*D32+152)*D34)</f>
        <v>166042.18093028662</v>
      </c>
      <c r="E73">
        <f t="shared" ref="E73:U73" si="51">E72+0.0016*COS((1856938*E32+152)*E34)</f>
        <v>166045.82825959314</v>
      </c>
      <c r="F73">
        <f t="shared" si="51"/>
        <v>166045.29993252354</v>
      </c>
      <c r="G73">
        <f t="shared" si="51"/>
        <v>166045.37570197464</v>
      </c>
      <c r="H73">
        <f t="shared" si="51"/>
        <v>166045.36481951503</v>
      </c>
      <c r="I73">
        <f t="shared" si="51"/>
        <v>166045.36638219096</v>
      </c>
      <c r="J73">
        <f t="shared" si="51"/>
        <v>166045.36615779033</v>
      </c>
      <c r="K73">
        <f t="shared" si="51"/>
        <v>166045.3661900142</v>
      </c>
      <c r="L73">
        <f t="shared" si="51"/>
        <v>166045.36618538696</v>
      </c>
      <c r="M73">
        <f t="shared" si="51"/>
        <v>166045.36618605131</v>
      </c>
      <c r="N73">
        <f t="shared" si="51"/>
        <v>166045.36618595585</v>
      </c>
      <c r="O73">
        <f t="shared" si="51"/>
        <v>166045.36618596959</v>
      </c>
      <c r="P73">
        <f t="shared" si="51"/>
        <v>166045.36618596766</v>
      </c>
      <c r="Q73">
        <f t="shared" si="51"/>
        <v>166045.36618596796</v>
      </c>
      <c r="R73">
        <f t="shared" si="51"/>
        <v>166045.36618596796</v>
      </c>
      <c r="S73">
        <f t="shared" si="51"/>
        <v>166045.36618596796</v>
      </c>
      <c r="T73">
        <f t="shared" si="51"/>
        <v>166045.36618596796</v>
      </c>
      <c r="U73">
        <f t="shared" si="51"/>
        <v>166045.36618596796</v>
      </c>
    </row>
    <row r="74" spans="2:21">
      <c r="B74" s="7" t="s">
        <v>49</v>
      </c>
      <c r="C74">
        <f>C73+0.0012*COS((1267871*C32+249)*C34)</f>
        <v>166431.38656314946</v>
      </c>
      <c r="D74">
        <f>D73+0.0012*COS((1267871*D32+249)*D34)</f>
        <v>166042.18161583904</v>
      </c>
      <c r="E74">
        <f t="shared" ref="E74:U74" si="52">E73+0.0012*COS((1267871*E32+249)*E34)</f>
        <v>166045.82879213532</v>
      </c>
      <c r="F74">
        <f t="shared" si="52"/>
        <v>166045.30048806701</v>
      </c>
      <c r="G74">
        <f t="shared" si="52"/>
        <v>166045.37625423563</v>
      </c>
      <c r="H74">
        <f t="shared" si="52"/>
        <v>166045.36537224779</v>
      </c>
      <c r="I74">
        <f t="shared" si="52"/>
        <v>166045.36693485599</v>
      </c>
      <c r="J74">
        <f t="shared" si="52"/>
        <v>166045.36671046508</v>
      </c>
      <c r="K74">
        <f t="shared" si="52"/>
        <v>166045.36674268756</v>
      </c>
      <c r="L74">
        <f t="shared" si="52"/>
        <v>166045.36673806052</v>
      </c>
      <c r="M74">
        <f t="shared" si="52"/>
        <v>166045.36673872484</v>
      </c>
      <c r="N74">
        <f t="shared" si="52"/>
        <v>166045.36673862938</v>
      </c>
      <c r="O74">
        <f t="shared" si="52"/>
        <v>166045.36673864312</v>
      </c>
      <c r="P74">
        <f t="shared" si="52"/>
        <v>166045.3667386412</v>
      </c>
      <c r="Q74">
        <f t="shared" si="52"/>
        <v>166045.36673864149</v>
      </c>
      <c r="R74">
        <f t="shared" si="52"/>
        <v>166045.36673864149</v>
      </c>
      <c r="S74">
        <f t="shared" si="52"/>
        <v>166045.36673864149</v>
      </c>
      <c r="T74">
        <f t="shared" si="52"/>
        <v>166045.36673864149</v>
      </c>
      <c r="U74">
        <f t="shared" si="52"/>
        <v>166045.36673864149</v>
      </c>
    </row>
    <row r="75" spans="2:21">
      <c r="B75" s="7" t="s">
        <v>50</v>
      </c>
      <c r="C75">
        <f>C74+0.0011*COS((1920802*C32+186)*C34)</f>
        <v>166431.38700349166</v>
      </c>
      <c r="D75">
        <f>D74+0.0011*COS((1920802*D32+186)*D34)</f>
        <v>166042.18246042062</v>
      </c>
      <c r="E75">
        <f t="shared" ref="E75:U75" si="53">E74+0.0011*COS((1920802*E32+186)*E34)</f>
        <v>166045.82977247261</v>
      </c>
      <c r="F75">
        <f t="shared" si="53"/>
        <v>166045.30145163127</v>
      </c>
      <c r="G75">
        <f t="shared" si="53"/>
        <v>166045.3772202681</v>
      </c>
      <c r="H75">
        <f t="shared" si="53"/>
        <v>166045.36633792706</v>
      </c>
      <c r="I75">
        <f t="shared" si="53"/>
        <v>166045.36790058599</v>
      </c>
      <c r="J75">
        <f t="shared" si="53"/>
        <v>166045.3676761878</v>
      </c>
      <c r="K75">
        <f t="shared" si="53"/>
        <v>166045.36770841133</v>
      </c>
      <c r="L75">
        <f t="shared" si="53"/>
        <v>166045.36770378414</v>
      </c>
      <c r="M75">
        <f t="shared" si="53"/>
        <v>166045.36770444846</v>
      </c>
      <c r="N75">
        <f t="shared" si="53"/>
        <v>166045.367704353</v>
      </c>
      <c r="O75">
        <f t="shared" si="53"/>
        <v>166045.36770436674</v>
      </c>
      <c r="P75">
        <f t="shared" si="53"/>
        <v>166045.36770436482</v>
      </c>
      <c r="Q75">
        <f t="shared" si="53"/>
        <v>166045.36770436511</v>
      </c>
      <c r="R75">
        <f t="shared" si="53"/>
        <v>166045.36770436511</v>
      </c>
      <c r="S75">
        <f t="shared" si="53"/>
        <v>166045.36770436511</v>
      </c>
      <c r="T75">
        <f t="shared" si="53"/>
        <v>166045.36770436511</v>
      </c>
      <c r="U75">
        <f t="shared" si="53"/>
        <v>166045.36770436511</v>
      </c>
    </row>
    <row r="76" spans="2:21">
      <c r="B76" s="7" t="s">
        <v>51</v>
      </c>
      <c r="C76">
        <f>C75+0.0009*COS(858602*C32+129)*C34</f>
        <v>166431.38699694892</v>
      </c>
      <c r="D76">
        <f>D75+0.0009*COS(858602*D32+129)*D34</f>
        <v>166042.18245353454</v>
      </c>
      <c r="E76">
        <f t="shared" ref="E76:U76" si="54">E75+0.0009*COS(858602*E32+129)*E34</f>
        <v>166045.82975938992</v>
      </c>
      <c r="F76">
        <f t="shared" si="54"/>
        <v>166045.30143640353</v>
      </c>
      <c r="G76">
        <f t="shared" si="54"/>
        <v>166045.37720468917</v>
      </c>
      <c r="H76">
        <f t="shared" si="54"/>
        <v>166045.36632238494</v>
      </c>
      <c r="I76">
        <f t="shared" si="54"/>
        <v>166045.36788503831</v>
      </c>
      <c r="J76">
        <f t="shared" si="54"/>
        <v>166045.36766064091</v>
      </c>
      <c r="K76">
        <f t="shared" si="54"/>
        <v>166045.36769286433</v>
      </c>
      <c r="L76">
        <f t="shared" si="54"/>
        <v>166045.36768823717</v>
      </c>
      <c r="M76">
        <f t="shared" si="54"/>
        <v>166045.36768890149</v>
      </c>
      <c r="N76">
        <f t="shared" si="54"/>
        <v>166045.36768880603</v>
      </c>
      <c r="O76">
        <f t="shared" si="54"/>
        <v>166045.36768881977</v>
      </c>
      <c r="P76">
        <f t="shared" si="54"/>
        <v>166045.36768881785</v>
      </c>
      <c r="Q76">
        <f t="shared" si="54"/>
        <v>166045.36768881814</v>
      </c>
      <c r="R76">
        <f t="shared" si="54"/>
        <v>166045.36768881814</v>
      </c>
      <c r="S76">
        <f t="shared" si="54"/>
        <v>166045.36768881814</v>
      </c>
      <c r="T76">
        <f t="shared" si="54"/>
        <v>166045.36768881814</v>
      </c>
      <c r="U76">
        <f t="shared" si="54"/>
        <v>166045.36768881814</v>
      </c>
    </row>
    <row r="77" spans="2:21">
      <c r="B77" s="7" t="s">
        <v>52</v>
      </c>
      <c r="C77">
        <f>C76+0.0008*COS((1403732*C32+98)*C34)</f>
        <v>166431.38765387246</v>
      </c>
      <c r="D77">
        <f>D76+0.0008*COS((1403732*D32+98)*D34)</f>
        <v>166042.18252598975</v>
      </c>
      <c r="E77">
        <f t="shared" ref="E77:U77" si="55">E76+0.0008*COS((1403732*E32+98)*E34)</f>
        <v>166045.82996106529</v>
      </c>
      <c r="F77">
        <f t="shared" si="55"/>
        <v>166045.30161959067</v>
      </c>
      <c r="G77">
        <f t="shared" si="55"/>
        <v>166045.37739053386</v>
      </c>
      <c r="H77">
        <f t="shared" si="55"/>
        <v>166045.36650784806</v>
      </c>
      <c r="I77">
        <f t="shared" si="55"/>
        <v>166045.36807055623</v>
      </c>
      <c r="J77">
        <f t="shared" si="55"/>
        <v>166045.36784615097</v>
      </c>
      <c r="K77">
        <f t="shared" si="55"/>
        <v>166045.36787837549</v>
      </c>
      <c r="L77">
        <f t="shared" si="55"/>
        <v>166045.36787374818</v>
      </c>
      <c r="M77">
        <f t="shared" si="55"/>
        <v>166045.36787441254</v>
      </c>
      <c r="N77">
        <f t="shared" si="55"/>
        <v>166045.36787431705</v>
      </c>
      <c r="O77">
        <f t="shared" si="55"/>
        <v>166045.36787433078</v>
      </c>
      <c r="P77">
        <f t="shared" si="55"/>
        <v>166045.36787432886</v>
      </c>
      <c r="Q77">
        <f t="shared" si="55"/>
        <v>166045.36787432915</v>
      </c>
      <c r="R77">
        <f t="shared" si="55"/>
        <v>166045.36787432915</v>
      </c>
      <c r="S77">
        <f t="shared" si="55"/>
        <v>166045.36787432915</v>
      </c>
      <c r="T77">
        <f t="shared" si="55"/>
        <v>166045.36787432915</v>
      </c>
      <c r="U77">
        <f t="shared" si="55"/>
        <v>166045.36787432915</v>
      </c>
    </row>
    <row r="78" spans="2:21">
      <c r="B78" s="7" t="s">
        <v>53</v>
      </c>
      <c r="C78">
        <f>C77+0.0007*COS((790672*C32+114)*C34)</f>
        <v>166431.38797471969</v>
      </c>
      <c r="D78">
        <f>D77+0.0007*COS((790672*D32+114)*D34)</f>
        <v>166042.1831804112</v>
      </c>
      <c r="E78">
        <f t="shared" ref="E78:U78" si="56">E77+0.0007*COS((790672*E32+114)*E34)</f>
        <v>166045.83058975151</v>
      </c>
      <c r="F78">
        <f t="shared" si="56"/>
        <v>166045.30225234851</v>
      </c>
      <c r="G78">
        <f t="shared" si="56"/>
        <v>166045.37802271487</v>
      </c>
      <c r="H78">
        <f t="shared" si="56"/>
        <v>166045.36714011204</v>
      </c>
      <c r="I78">
        <f t="shared" si="56"/>
        <v>166045.36870280831</v>
      </c>
      <c r="J78">
        <f t="shared" si="56"/>
        <v>166045.36847840477</v>
      </c>
      <c r="K78">
        <f t="shared" si="56"/>
        <v>166045.36851062902</v>
      </c>
      <c r="L78">
        <f t="shared" si="56"/>
        <v>166045.36850600177</v>
      </c>
      <c r="M78">
        <f t="shared" si="56"/>
        <v>166045.3685066661</v>
      </c>
      <c r="N78">
        <f t="shared" si="56"/>
        <v>166045.36850657064</v>
      </c>
      <c r="O78">
        <f t="shared" si="56"/>
        <v>166045.36850658437</v>
      </c>
      <c r="P78">
        <f t="shared" si="56"/>
        <v>166045.36850658245</v>
      </c>
      <c r="Q78">
        <f t="shared" si="56"/>
        <v>166045.36850658274</v>
      </c>
      <c r="R78">
        <f t="shared" si="56"/>
        <v>166045.36850658274</v>
      </c>
      <c r="S78">
        <f t="shared" si="56"/>
        <v>166045.36850658274</v>
      </c>
      <c r="T78">
        <f t="shared" si="56"/>
        <v>166045.36850658274</v>
      </c>
      <c r="U78">
        <f t="shared" si="56"/>
        <v>166045.36850658274</v>
      </c>
    </row>
    <row r="79" spans="2:21">
      <c r="B79" s="7" t="s">
        <v>54</v>
      </c>
      <c r="C79">
        <f>C78+0.0007*COS((405201*C32+50)*C34)</f>
        <v>166431.3884112149</v>
      </c>
      <c r="D79">
        <f>D78+0.0007*COS((405201*D32+50)*D34)</f>
        <v>166042.18384760819</v>
      </c>
      <c r="E79">
        <f t="shared" ref="E79:U79" si="57">E78+0.0007*COS((405201*E32+50)*E34)</f>
        <v>166045.8312662305</v>
      </c>
      <c r="F79">
        <f t="shared" si="57"/>
        <v>166045.30292757484</v>
      </c>
      <c r="G79">
        <f t="shared" si="57"/>
        <v>166045.37869812277</v>
      </c>
      <c r="H79">
        <f t="shared" si="57"/>
        <v>166045.3678154939</v>
      </c>
      <c r="I79">
        <f t="shared" si="57"/>
        <v>166045.36937819392</v>
      </c>
      <c r="J79">
        <f t="shared" si="57"/>
        <v>166045.36915378983</v>
      </c>
      <c r="K79">
        <f t="shared" si="57"/>
        <v>166045.36918601417</v>
      </c>
      <c r="L79">
        <f t="shared" si="57"/>
        <v>166045.36918138692</v>
      </c>
      <c r="M79">
        <f t="shared" si="57"/>
        <v>166045.36918205125</v>
      </c>
      <c r="N79">
        <f t="shared" si="57"/>
        <v>166045.36918195579</v>
      </c>
      <c r="O79">
        <f t="shared" si="57"/>
        <v>166045.36918196952</v>
      </c>
      <c r="P79">
        <f t="shared" si="57"/>
        <v>166045.3691819676</v>
      </c>
      <c r="Q79">
        <f t="shared" si="57"/>
        <v>166045.36918196789</v>
      </c>
      <c r="R79">
        <f t="shared" si="57"/>
        <v>166045.36918196789</v>
      </c>
      <c r="S79">
        <f t="shared" si="57"/>
        <v>166045.36918196789</v>
      </c>
      <c r="T79">
        <f t="shared" si="57"/>
        <v>166045.36918196789</v>
      </c>
      <c r="U79">
        <f t="shared" si="57"/>
        <v>166045.36918196789</v>
      </c>
    </row>
    <row r="80" spans="2:21">
      <c r="B80" s="7" t="s">
        <v>55</v>
      </c>
      <c r="C80">
        <f>C79+0.0007*COS((485333*C32+186)*C34)</f>
        <v>166431.38895797409</v>
      </c>
      <c r="D80">
        <f>D79+0.0007*COS((485333*D32+186)*D34)</f>
        <v>166042.1845408857</v>
      </c>
      <c r="E80">
        <f t="shared" ref="E80:U80" si="58">E79+0.0007*COS((485333*E32+186)*E34)</f>
        <v>166045.83195290208</v>
      </c>
      <c r="F80">
        <f t="shared" si="58"/>
        <v>166045.3036153423</v>
      </c>
      <c r="G80">
        <f t="shared" si="58"/>
        <v>166045.37938573596</v>
      </c>
      <c r="H80">
        <f t="shared" si="58"/>
        <v>166045.36850312928</v>
      </c>
      <c r="I80">
        <f t="shared" si="58"/>
        <v>166045.37006582614</v>
      </c>
      <c r="J80">
        <f t="shared" si="58"/>
        <v>166045.36984142251</v>
      </c>
      <c r="K80">
        <f t="shared" si="58"/>
        <v>166045.36987364676</v>
      </c>
      <c r="L80">
        <f t="shared" si="58"/>
        <v>166045.36986901955</v>
      </c>
      <c r="M80">
        <f t="shared" si="58"/>
        <v>166045.36986968387</v>
      </c>
      <c r="N80">
        <f t="shared" si="58"/>
        <v>166045.36986958841</v>
      </c>
      <c r="O80">
        <f t="shared" si="58"/>
        <v>166045.36986960215</v>
      </c>
      <c r="P80">
        <f t="shared" si="58"/>
        <v>166045.36986960022</v>
      </c>
      <c r="Q80">
        <f t="shared" si="58"/>
        <v>166045.36986960052</v>
      </c>
      <c r="R80">
        <f t="shared" si="58"/>
        <v>166045.36986960052</v>
      </c>
      <c r="S80">
        <f t="shared" si="58"/>
        <v>166045.36986960052</v>
      </c>
      <c r="T80">
        <f t="shared" si="58"/>
        <v>166045.36986960052</v>
      </c>
      <c r="U80">
        <f t="shared" si="58"/>
        <v>166045.36986960052</v>
      </c>
    </row>
    <row r="81" spans="2:21">
      <c r="B81" s="7" t="s">
        <v>56</v>
      </c>
      <c r="C81">
        <f>C80+0.0007*COS((27864*C32+127)*C34)</f>
        <v>166431.38956420266</v>
      </c>
      <c r="D81">
        <f>D80+0.0007*COS((27864*D32+127)*D34)</f>
        <v>166042.18523478863</v>
      </c>
      <c r="E81">
        <f t="shared" ref="E81:U81" si="59">E80+0.0007*COS((27864*E32+127)*E34)</f>
        <v>166045.83264650096</v>
      </c>
      <c r="F81">
        <f t="shared" si="59"/>
        <v>166045.30430898574</v>
      </c>
      <c r="G81">
        <f t="shared" si="59"/>
        <v>166045.38007937302</v>
      </c>
      <c r="H81">
        <f t="shared" si="59"/>
        <v>166045.36919676725</v>
      </c>
      <c r="I81">
        <f t="shared" si="59"/>
        <v>166045.37075946399</v>
      </c>
      <c r="J81">
        <f t="shared" si="59"/>
        <v>166045.37053506036</v>
      </c>
      <c r="K81">
        <f t="shared" si="59"/>
        <v>166045.37056728461</v>
      </c>
      <c r="L81">
        <f t="shared" si="59"/>
        <v>166045.37056265739</v>
      </c>
      <c r="M81">
        <f t="shared" si="59"/>
        <v>166045.37056332172</v>
      </c>
      <c r="N81">
        <f t="shared" si="59"/>
        <v>166045.37056322626</v>
      </c>
      <c r="O81">
        <f t="shared" si="59"/>
        <v>166045.37056323999</v>
      </c>
      <c r="P81">
        <f t="shared" si="59"/>
        <v>166045.37056323807</v>
      </c>
      <c r="Q81">
        <f t="shared" si="59"/>
        <v>166045.37056323836</v>
      </c>
      <c r="R81">
        <f t="shared" si="59"/>
        <v>166045.37056323836</v>
      </c>
      <c r="S81">
        <f t="shared" si="59"/>
        <v>166045.37056323836</v>
      </c>
      <c r="T81">
        <f t="shared" si="59"/>
        <v>166045.37056323836</v>
      </c>
      <c r="U81">
        <f t="shared" si="59"/>
        <v>166045.37056323836</v>
      </c>
    </row>
    <row r="82" spans="2:21">
      <c r="B82" s="7" t="s">
        <v>57</v>
      </c>
      <c r="C82">
        <f>C81+0.0006*COS((111869*C32+38)*C34)</f>
        <v>166431.38903139328</v>
      </c>
      <c r="D82">
        <f>D81+0.0006*COS((111869*D32+38)*D34)</f>
        <v>166042.18551118366</v>
      </c>
      <c r="E82">
        <f t="shared" ref="E82:U82" si="60">E81+0.0006*COS((111869*E32+38)*E34)</f>
        <v>166045.83291590586</v>
      </c>
      <c r="F82">
        <f t="shared" si="60"/>
        <v>166045.30457940744</v>
      </c>
      <c r="G82">
        <f t="shared" si="60"/>
        <v>166045.380349649</v>
      </c>
      <c r="H82">
        <f t="shared" si="60"/>
        <v>166045.36946706416</v>
      </c>
      <c r="I82">
        <f t="shared" si="60"/>
        <v>166045.37102975789</v>
      </c>
      <c r="J82">
        <f t="shared" si="60"/>
        <v>166045.3708053547</v>
      </c>
      <c r="K82">
        <f t="shared" si="60"/>
        <v>166045.37083757887</v>
      </c>
      <c r="L82">
        <f t="shared" si="60"/>
        <v>166045.37083295168</v>
      </c>
      <c r="M82">
        <f t="shared" si="60"/>
        <v>166045.37083361601</v>
      </c>
      <c r="N82">
        <f t="shared" si="60"/>
        <v>166045.37083352054</v>
      </c>
      <c r="O82">
        <f t="shared" si="60"/>
        <v>166045.37083353428</v>
      </c>
      <c r="P82">
        <f t="shared" si="60"/>
        <v>166045.37083353236</v>
      </c>
      <c r="Q82">
        <f t="shared" si="60"/>
        <v>166045.37083353265</v>
      </c>
      <c r="R82">
        <f t="shared" si="60"/>
        <v>166045.37083353265</v>
      </c>
      <c r="S82">
        <f t="shared" si="60"/>
        <v>166045.37083353265</v>
      </c>
      <c r="T82">
        <f t="shared" si="60"/>
        <v>166045.37083353265</v>
      </c>
      <c r="U82">
        <f t="shared" si="60"/>
        <v>166045.37083353265</v>
      </c>
    </row>
    <row r="83" spans="2:21">
      <c r="B83" s="7" t="s">
        <v>58</v>
      </c>
      <c r="C83">
        <f>C82+0.0006*COS((2258267*C32+156)*C34)</f>
        <v>166431.38934888778</v>
      </c>
      <c r="D83">
        <f>D82+0.0006*COS((2258267*D32+156)*D34)</f>
        <v>166042.18565678119</v>
      </c>
      <c r="E83">
        <f t="shared" ref="E83:U83" si="61">E82+0.0006*COS((2258267*E32+156)*E34)</f>
        <v>166045.83320838696</v>
      </c>
      <c r="F83">
        <f t="shared" si="61"/>
        <v>166045.30485161173</v>
      </c>
      <c r="G83">
        <f t="shared" si="61"/>
        <v>166045.3806247859</v>
      </c>
      <c r="H83">
        <f t="shared" si="61"/>
        <v>166045.36974178033</v>
      </c>
      <c r="I83">
        <f t="shared" si="61"/>
        <v>166045.37130453449</v>
      </c>
      <c r="J83">
        <f t="shared" si="61"/>
        <v>166045.37108012263</v>
      </c>
      <c r="K83">
        <f t="shared" si="61"/>
        <v>166045.37111234805</v>
      </c>
      <c r="L83">
        <f t="shared" si="61"/>
        <v>166045.37110772068</v>
      </c>
      <c r="M83">
        <f t="shared" si="61"/>
        <v>166045.37110838504</v>
      </c>
      <c r="N83">
        <f t="shared" si="61"/>
        <v>166045.37110828958</v>
      </c>
      <c r="O83">
        <f t="shared" si="61"/>
        <v>166045.37110830331</v>
      </c>
      <c r="P83">
        <f t="shared" si="61"/>
        <v>166045.37110830139</v>
      </c>
      <c r="Q83">
        <f t="shared" si="61"/>
        <v>166045.37110830168</v>
      </c>
      <c r="R83">
        <f t="shared" si="61"/>
        <v>166045.37110830168</v>
      </c>
      <c r="S83">
        <f t="shared" si="61"/>
        <v>166045.37110830168</v>
      </c>
      <c r="T83">
        <f t="shared" si="61"/>
        <v>166045.37110830168</v>
      </c>
      <c r="U83">
        <f t="shared" si="61"/>
        <v>166045.37110830168</v>
      </c>
    </row>
    <row r="84" spans="2:21">
      <c r="B84" s="7" t="s">
        <v>59</v>
      </c>
      <c r="C84">
        <f>C83+0.0005*COS((1908795*C32+90)*C34)</f>
        <v>166431.38894585409</v>
      </c>
      <c r="D84">
        <f>D83+0.0005*COS((1908795*D32+90)*D34)</f>
        <v>166042.18599692683</v>
      </c>
      <c r="E84">
        <f t="shared" ref="E84:U84" si="62">E83+0.0005*COS((1908795*E32+90)*E34)</f>
        <v>166045.833458971</v>
      </c>
      <c r="F84">
        <f t="shared" si="62"/>
        <v>166045.30511607064</v>
      </c>
      <c r="G84">
        <f t="shared" si="62"/>
        <v>166045.38088727207</v>
      </c>
      <c r="H84">
        <f t="shared" si="62"/>
        <v>166045.3700045502</v>
      </c>
      <c r="I84">
        <f t="shared" si="62"/>
        <v>166045.37156726365</v>
      </c>
      <c r="J84">
        <f t="shared" si="62"/>
        <v>166045.37134285763</v>
      </c>
      <c r="K84">
        <f t="shared" si="62"/>
        <v>166045.37137508221</v>
      </c>
      <c r="L84">
        <f t="shared" si="62"/>
        <v>166045.37137045496</v>
      </c>
      <c r="M84">
        <f t="shared" si="62"/>
        <v>166045.37137111928</v>
      </c>
      <c r="N84">
        <f t="shared" si="62"/>
        <v>166045.37137102382</v>
      </c>
      <c r="O84">
        <f t="shared" si="62"/>
        <v>166045.37137103756</v>
      </c>
      <c r="P84">
        <f t="shared" si="62"/>
        <v>166045.37137103564</v>
      </c>
      <c r="Q84">
        <f t="shared" si="62"/>
        <v>166045.37137103593</v>
      </c>
      <c r="R84">
        <f t="shared" si="62"/>
        <v>166045.37137103593</v>
      </c>
      <c r="S84">
        <f t="shared" si="62"/>
        <v>166045.37137103593</v>
      </c>
      <c r="T84">
        <f t="shared" si="62"/>
        <v>166045.37137103593</v>
      </c>
      <c r="U84">
        <f t="shared" si="62"/>
        <v>166045.37137103593</v>
      </c>
    </row>
    <row r="85" spans="2:21">
      <c r="B85" s="7" t="s">
        <v>60</v>
      </c>
      <c r="C85">
        <f>C84+0.0005*COS((1745069*C32+24)*C34)</f>
        <v>166431.38923999414</v>
      </c>
      <c r="D85">
        <f>D84+0.0005*COS((1745069*D32+24)*D34)</f>
        <v>166042.18600404318</v>
      </c>
      <c r="E85">
        <f t="shared" ref="E85:U85" si="63">E84+0.0005*COS((1745069*E32+24)*E34)</f>
        <v>166045.83336462369</v>
      </c>
      <c r="F85">
        <f t="shared" si="63"/>
        <v>166045.30503629652</v>
      </c>
      <c r="G85">
        <f t="shared" si="63"/>
        <v>166045.38080540381</v>
      </c>
      <c r="H85">
        <f t="shared" si="63"/>
        <v>166045.36992298265</v>
      </c>
      <c r="I85">
        <f t="shared" si="63"/>
        <v>166045.3714856529</v>
      </c>
      <c r="J85">
        <f t="shared" si="63"/>
        <v>166045.37126125308</v>
      </c>
      <c r="K85">
        <f t="shared" si="63"/>
        <v>166045.37129347675</v>
      </c>
      <c r="L85">
        <f t="shared" si="63"/>
        <v>166045.37128884965</v>
      </c>
      <c r="M85">
        <f t="shared" si="63"/>
        <v>166045.37128951395</v>
      </c>
      <c r="N85">
        <f t="shared" si="63"/>
        <v>166045.37128941849</v>
      </c>
      <c r="O85">
        <f t="shared" si="63"/>
        <v>166045.37128943222</v>
      </c>
      <c r="P85">
        <f t="shared" si="63"/>
        <v>166045.3712894303</v>
      </c>
      <c r="Q85">
        <f t="shared" si="63"/>
        <v>166045.37128943059</v>
      </c>
      <c r="R85">
        <f t="shared" si="63"/>
        <v>166045.37128943059</v>
      </c>
      <c r="S85">
        <f t="shared" si="63"/>
        <v>166045.37128943059</v>
      </c>
      <c r="T85">
        <f t="shared" si="63"/>
        <v>166045.37128943059</v>
      </c>
      <c r="U85">
        <f t="shared" si="63"/>
        <v>166045.37128943059</v>
      </c>
    </row>
    <row r="86" spans="2:21">
      <c r="B86" s="7" t="s">
        <v>61</v>
      </c>
      <c r="C86">
        <f>C85+0.0005*COS((509131*C32+242)*C34)</f>
        <v>166431.3896573174</v>
      </c>
      <c r="D86">
        <f>D85+0.0005*COS((509131*D32+242)*D34)</f>
        <v>166042.18648362748</v>
      </c>
      <c r="E86">
        <f t="shared" ref="E86:U86" si="64">E85+0.0005*COS((509131*E32+242)*E34)</f>
        <v>166045.83385177286</v>
      </c>
      <c r="F86">
        <f t="shared" si="64"/>
        <v>166045.30552245487</v>
      </c>
      <c r="G86">
        <f t="shared" si="64"/>
        <v>166045.38129170646</v>
      </c>
      <c r="H86">
        <f t="shared" si="64"/>
        <v>166045.37040926461</v>
      </c>
      <c r="I86">
        <f t="shared" si="64"/>
        <v>166045.37197193783</v>
      </c>
      <c r="J86">
        <f t="shared" si="64"/>
        <v>166045.3717475376</v>
      </c>
      <c r="K86">
        <f t="shared" si="64"/>
        <v>166045.37177976134</v>
      </c>
      <c r="L86">
        <f t="shared" si="64"/>
        <v>166045.37177513423</v>
      </c>
      <c r="M86">
        <f t="shared" si="64"/>
        <v>166045.37177579853</v>
      </c>
      <c r="N86">
        <f t="shared" si="64"/>
        <v>166045.37177570307</v>
      </c>
      <c r="O86">
        <f t="shared" si="64"/>
        <v>166045.37177571681</v>
      </c>
      <c r="P86">
        <f t="shared" si="64"/>
        <v>166045.37177571488</v>
      </c>
      <c r="Q86">
        <f t="shared" si="64"/>
        <v>166045.37177571518</v>
      </c>
      <c r="R86">
        <f t="shared" si="64"/>
        <v>166045.37177571518</v>
      </c>
      <c r="S86">
        <f t="shared" si="64"/>
        <v>166045.37177571518</v>
      </c>
      <c r="T86">
        <f t="shared" si="64"/>
        <v>166045.37177571518</v>
      </c>
      <c r="U86">
        <f t="shared" si="64"/>
        <v>166045.37177571518</v>
      </c>
    </row>
    <row r="87" spans="2:21">
      <c r="B87" s="7" t="s">
        <v>62</v>
      </c>
      <c r="C87">
        <f>C86+0.0004*COS((39871*C32+223)*C34)</f>
        <v>166431.3899285153</v>
      </c>
      <c r="D87">
        <f>D86+0.0004*COS((39871*D32+223)*D34)</f>
        <v>166042.1865571462</v>
      </c>
      <c r="E87">
        <f t="shared" ref="E87:U87" si="65">E86+0.0004*COS((39871*E32+223)*E34)</f>
        <v>166045.83392712398</v>
      </c>
      <c r="F87">
        <f t="shared" si="65"/>
        <v>166045.30559754031</v>
      </c>
      <c r="G87">
        <f t="shared" si="65"/>
        <v>166045.38136683</v>
      </c>
      <c r="H87">
        <f t="shared" si="65"/>
        <v>166045.37048438267</v>
      </c>
      <c r="I87">
        <f t="shared" si="65"/>
        <v>166045.37204705668</v>
      </c>
      <c r="J87">
        <f t="shared" si="65"/>
        <v>166045.37182265634</v>
      </c>
      <c r="K87">
        <f t="shared" si="65"/>
        <v>166045.37185488007</v>
      </c>
      <c r="L87">
        <f t="shared" si="65"/>
        <v>166045.37185025297</v>
      </c>
      <c r="M87">
        <f t="shared" si="65"/>
        <v>166045.37185091726</v>
      </c>
      <c r="N87">
        <f t="shared" si="65"/>
        <v>166045.3718508218</v>
      </c>
      <c r="O87">
        <f t="shared" si="65"/>
        <v>166045.37185083554</v>
      </c>
      <c r="P87">
        <f t="shared" si="65"/>
        <v>166045.37185083362</v>
      </c>
      <c r="Q87">
        <f t="shared" si="65"/>
        <v>166045.37185083391</v>
      </c>
      <c r="R87">
        <f t="shared" si="65"/>
        <v>166045.37185083391</v>
      </c>
      <c r="S87">
        <f t="shared" si="65"/>
        <v>166045.37185083391</v>
      </c>
      <c r="T87">
        <f t="shared" si="65"/>
        <v>166045.37185083391</v>
      </c>
      <c r="U87">
        <f t="shared" si="65"/>
        <v>166045.37185083391</v>
      </c>
    </row>
    <row r="88" spans="2:21">
      <c r="B88" s="7" t="s">
        <v>63</v>
      </c>
      <c r="C88">
        <f>C87+0.0004*COS((12006*C32+187)*C34)</f>
        <v>166431.39031771678</v>
      </c>
      <c r="D88">
        <f>D87+0.0004*COS((12006*D32+187)*D34)</f>
        <v>166042.186956322</v>
      </c>
      <c r="E88">
        <f t="shared" ref="E88:U88" si="66">E87+0.0004*COS((12006*E32+187)*E34)</f>
        <v>166045.83432626337</v>
      </c>
      <c r="F88">
        <f t="shared" si="66"/>
        <v>166045.30599668503</v>
      </c>
      <c r="G88">
        <f t="shared" si="66"/>
        <v>166045.38176597396</v>
      </c>
      <c r="H88">
        <f t="shared" si="66"/>
        <v>166045.37088352672</v>
      </c>
      <c r="I88">
        <f t="shared" si="66"/>
        <v>166045.37244620072</v>
      </c>
      <c r="J88">
        <f t="shared" si="66"/>
        <v>166045.37222180038</v>
      </c>
      <c r="K88">
        <f t="shared" si="66"/>
        <v>166045.37225402411</v>
      </c>
      <c r="L88">
        <f t="shared" si="66"/>
        <v>166045.37224939701</v>
      </c>
      <c r="M88">
        <f t="shared" si="66"/>
        <v>166045.37225006131</v>
      </c>
      <c r="N88">
        <f t="shared" si="66"/>
        <v>166045.37224996585</v>
      </c>
      <c r="O88">
        <f t="shared" si="66"/>
        <v>166045.37224997958</v>
      </c>
      <c r="P88">
        <f t="shared" si="66"/>
        <v>166045.37224997766</v>
      </c>
      <c r="Q88">
        <f t="shared" si="66"/>
        <v>166045.37224997795</v>
      </c>
      <c r="R88">
        <f t="shared" si="66"/>
        <v>166045.37224997795</v>
      </c>
      <c r="S88">
        <f t="shared" si="66"/>
        <v>166045.37224997795</v>
      </c>
      <c r="T88">
        <f t="shared" si="66"/>
        <v>166045.37224997795</v>
      </c>
      <c r="U88">
        <f t="shared" si="66"/>
        <v>166045.37224997795</v>
      </c>
    </row>
    <row r="89" spans="2:21">
      <c r="B89" s="7" t="s">
        <v>64</v>
      </c>
      <c r="C89">
        <f>MOD(C88,360)</f>
        <v>111.39031771678128</v>
      </c>
      <c r="D89">
        <f>MOD(D88,360)</f>
        <v>82.18695632199524</v>
      </c>
      <c r="E89">
        <f t="shared" ref="E89:U89" si="67">MOD(E88,360)</f>
        <v>85.834326263371622</v>
      </c>
      <c r="F89">
        <f t="shared" si="67"/>
        <v>85.305996685026912</v>
      </c>
      <c r="G89">
        <f t="shared" si="67"/>
        <v>85.381765973957954</v>
      </c>
      <c r="H89">
        <f t="shared" si="67"/>
        <v>85.37088352671708</v>
      </c>
      <c r="I89">
        <f t="shared" si="67"/>
        <v>85.372446200723061</v>
      </c>
      <c r="J89">
        <f t="shared" si="67"/>
        <v>85.372221800382249</v>
      </c>
      <c r="K89">
        <f t="shared" si="67"/>
        <v>85.372254024114227</v>
      </c>
      <c r="L89">
        <f t="shared" si="67"/>
        <v>85.372249397012638</v>
      </c>
      <c r="M89">
        <f t="shared" si="67"/>
        <v>85.372250061307568</v>
      </c>
      <c r="N89">
        <f t="shared" si="67"/>
        <v>85.372249965847004</v>
      </c>
      <c r="O89">
        <f t="shared" si="67"/>
        <v>85.372249979584012</v>
      </c>
      <c r="P89">
        <f t="shared" si="67"/>
        <v>85.372249977663159</v>
      </c>
      <c r="Q89">
        <f t="shared" si="67"/>
        <v>85.372249977954198</v>
      </c>
      <c r="R89">
        <f t="shared" si="67"/>
        <v>85.372249977954198</v>
      </c>
      <c r="S89">
        <f t="shared" si="67"/>
        <v>85.372249977954198</v>
      </c>
      <c r="T89">
        <f t="shared" si="67"/>
        <v>85.372249977954198</v>
      </c>
      <c r="U89">
        <f t="shared" si="67"/>
        <v>85.372249977954198</v>
      </c>
    </row>
    <row r="90" spans="2:21">
      <c r="B90" s="7" t="s">
        <v>161</v>
      </c>
      <c r="C90">
        <f>MOD(IF(C89&lt;0,C89+360,C89),360)</f>
        <v>111.39031771678128</v>
      </c>
      <c r="D90">
        <f>MOD(IF(D89&lt;0,D89+360,D89),360)</f>
        <v>82.18695632199524</v>
      </c>
      <c r="E90">
        <f t="shared" ref="E90:U90" si="68">MOD(IF(E89&lt;0,E89+360,E89),360)</f>
        <v>85.834326263371622</v>
      </c>
      <c r="F90">
        <f t="shared" si="68"/>
        <v>85.305996685026912</v>
      </c>
      <c r="G90">
        <f t="shared" si="68"/>
        <v>85.381765973957954</v>
      </c>
      <c r="H90">
        <f t="shared" si="68"/>
        <v>85.37088352671708</v>
      </c>
      <c r="I90">
        <f t="shared" si="68"/>
        <v>85.372446200723061</v>
      </c>
      <c r="J90">
        <f t="shared" si="68"/>
        <v>85.372221800382249</v>
      </c>
      <c r="K90">
        <f t="shared" si="68"/>
        <v>85.372254024114227</v>
      </c>
      <c r="L90">
        <f t="shared" si="68"/>
        <v>85.372249397012638</v>
      </c>
      <c r="M90">
        <f t="shared" si="68"/>
        <v>85.372250061307568</v>
      </c>
      <c r="N90">
        <f t="shared" si="68"/>
        <v>85.372249965847004</v>
      </c>
      <c r="O90">
        <f t="shared" si="68"/>
        <v>85.372249979584012</v>
      </c>
      <c r="P90">
        <f t="shared" si="68"/>
        <v>85.372249977663159</v>
      </c>
      <c r="Q90">
        <f t="shared" si="68"/>
        <v>85.372249977954198</v>
      </c>
      <c r="R90">
        <f t="shared" si="68"/>
        <v>85.372249977954198</v>
      </c>
      <c r="S90">
        <f t="shared" si="68"/>
        <v>85.372249977954198</v>
      </c>
      <c r="T90">
        <f t="shared" si="68"/>
        <v>85.372249977954198</v>
      </c>
      <c r="U90">
        <f t="shared" si="68"/>
        <v>85.372249977954198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64158.62498842593</v>
      </c>
      <c r="D96">
        <f t="shared" ref="D96:U97" si="69">D30</f>
        <v>64129.222366384311</v>
      </c>
      <c r="E96">
        <f t="shared" si="69"/>
        <v>64129.467087126861</v>
      </c>
      <c r="F96">
        <f t="shared" si="69"/>
        <v>64129.431590415174</v>
      </c>
      <c r="G96">
        <f t="shared" si="69"/>
        <v>64129.436680075865</v>
      </c>
      <c r="H96">
        <f t="shared" si="69"/>
        <v>64129.43594904682</v>
      </c>
      <c r="I96">
        <f t="shared" si="69"/>
        <v>64129.436054019105</v>
      </c>
      <c r="J96">
        <f t="shared" si="69"/>
        <v>64129.436038945052</v>
      </c>
      <c r="K96">
        <f t="shared" si="69"/>
        <v>64129.436041109679</v>
      </c>
      <c r="L96">
        <f t="shared" si="69"/>
        <v>64129.436040798842</v>
      </c>
      <c r="M96">
        <f t="shared" si="69"/>
        <v>64129.436040843466</v>
      </c>
      <c r="N96">
        <f t="shared" si="69"/>
        <v>64129.436040837056</v>
      </c>
      <c r="O96">
        <f t="shared" si="69"/>
        <v>64129.43604083798</v>
      </c>
      <c r="P96">
        <f t="shared" si="69"/>
        <v>64129.436040837849</v>
      </c>
      <c r="Q96">
        <f t="shared" si="69"/>
        <v>64129.436040837871</v>
      </c>
      <c r="R96">
        <f t="shared" si="69"/>
        <v>64129.436040837871</v>
      </c>
      <c r="S96">
        <f t="shared" si="69"/>
        <v>64129.436040837871</v>
      </c>
      <c r="T96">
        <f t="shared" si="69"/>
        <v>64129.436040837871</v>
      </c>
      <c r="U96">
        <f t="shared" si="69"/>
        <v>64129.436040837871</v>
      </c>
    </row>
    <row r="97" spans="2:21">
      <c r="B97" s="30" t="s">
        <v>2</v>
      </c>
      <c r="C97">
        <f>C31</f>
        <v>1.1404664489912059E-3</v>
      </c>
      <c r="D97">
        <f t="shared" si="69"/>
        <v>1.1395347169899143E-3</v>
      </c>
      <c r="E97">
        <f t="shared" si="69"/>
        <v>1.1395424718815322E-3</v>
      </c>
      <c r="F97">
        <f t="shared" si="69"/>
        <v>1.1395413470355177E-3</v>
      </c>
      <c r="G97">
        <f t="shared" si="69"/>
        <v>1.1395415083204443E-3</v>
      </c>
      <c r="H97">
        <f t="shared" si="69"/>
        <v>1.1395414851550561E-3</v>
      </c>
      <c r="I97">
        <f t="shared" si="69"/>
        <v>1.1395414884814955E-3</v>
      </c>
      <c r="J97">
        <f t="shared" si="69"/>
        <v>1.1395414880038177E-3</v>
      </c>
      <c r="K97">
        <f t="shared" si="69"/>
        <v>1.1395414880724119E-3</v>
      </c>
      <c r="L97">
        <f t="shared" si="69"/>
        <v>1.1395414880625619E-3</v>
      </c>
      <c r="M97">
        <f t="shared" si="69"/>
        <v>1.1395414880639759E-3</v>
      </c>
      <c r="N97">
        <f t="shared" si="69"/>
        <v>1.139541488063773E-3</v>
      </c>
      <c r="O97">
        <f t="shared" si="69"/>
        <v>1.1395414880638023E-3</v>
      </c>
      <c r="P97">
        <f t="shared" si="69"/>
        <v>1.1395414880637981E-3</v>
      </c>
      <c r="Q97">
        <f t="shared" si="69"/>
        <v>1.1395414880637988E-3</v>
      </c>
      <c r="R97">
        <f t="shared" si="69"/>
        <v>1.1395414880637988E-3</v>
      </c>
      <c r="S97">
        <f t="shared" si="69"/>
        <v>1.1395414880637988E-3</v>
      </c>
      <c r="T97">
        <f t="shared" si="69"/>
        <v>1.1395414880637988E-3</v>
      </c>
      <c r="U97">
        <f t="shared" si="69"/>
        <v>1.1395414880637988E-3</v>
      </c>
    </row>
    <row r="98" spans="2:21">
      <c r="B98" s="30" t="s">
        <v>76</v>
      </c>
      <c r="C98">
        <f>(C96-51544.5+C97)/365.25</f>
        <v>34.535595150971609</v>
      </c>
      <c r="D98">
        <f t="shared" ref="D98:U98" si="70">(D96-51544.5+D97)/365.25</f>
        <v>34.455095156520265</v>
      </c>
      <c r="E98">
        <f t="shared" si="70"/>
        <v>34.455765165419116</v>
      </c>
      <c r="F98">
        <f t="shared" si="70"/>
        <v>34.455667980716008</v>
      </c>
      <c r="G98">
        <f t="shared" si="70"/>
        <v>34.455681915447975</v>
      </c>
      <c r="H98">
        <f t="shared" si="70"/>
        <v>34.455679913999468</v>
      </c>
      <c r="I98">
        <f t="shared" si="70"/>
        <v>34.455680201397925</v>
      </c>
      <c r="J98">
        <f t="shared" si="70"/>
        <v>34.455680160127422</v>
      </c>
      <c r="K98">
        <f t="shared" si="70"/>
        <v>34.455680166053845</v>
      </c>
      <c r="L98">
        <f t="shared" si="70"/>
        <v>34.455680165202821</v>
      </c>
      <c r="M98">
        <f t="shared" si="70"/>
        <v>34.455680165324992</v>
      </c>
      <c r="N98">
        <f t="shared" si="70"/>
        <v>34.455680165307442</v>
      </c>
      <c r="O98">
        <f t="shared" si="70"/>
        <v>34.455680165309971</v>
      </c>
      <c r="P98">
        <f t="shared" si="70"/>
        <v>34.455680165309616</v>
      </c>
      <c r="Q98">
        <f t="shared" si="70"/>
        <v>34.455680165309673</v>
      </c>
      <c r="R98">
        <f t="shared" si="70"/>
        <v>34.455680165309673</v>
      </c>
      <c r="S98">
        <f t="shared" si="70"/>
        <v>34.455680165309673</v>
      </c>
      <c r="T98">
        <f t="shared" si="70"/>
        <v>34.455680165309673</v>
      </c>
      <c r="U98">
        <f t="shared" si="70"/>
        <v>34.455680165309673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12713.540133076493</v>
      </c>
      <c r="D100">
        <f t="shared" ref="D100:U100" si="72">280.4603+360.00769*D98</f>
        <v>12684.55951602905</v>
      </c>
      <c r="E100">
        <f t="shared" si="72"/>
        <v>12684.800724385006</v>
      </c>
      <c r="F100">
        <f t="shared" si="72"/>
        <v>12684.765737144537</v>
      </c>
      <c r="G100">
        <f t="shared" si="72"/>
        <v>12684.770753755203</v>
      </c>
      <c r="H100">
        <f t="shared" si="72"/>
        <v>12684.770033218349</v>
      </c>
      <c r="I100">
        <f t="shared" si="72"/>
        <v>12684.770136684003</v>
      </c>
      <c r="J100">
        <f t="shared" si="72"/>
        <v>12684.770121826305</v>
      </c>
      <c r="K100">
        <f t="shared" si="72"/>
        <v>12684.770123959863</v>
      </c>
      <c r="L100">
        <f t="shared" si="72"/>
        <v>12684.770123653487</v>
      </c>
      <c r="M100">
        <f t="shared" si="72"/>
        <v>12684.77012369747</v>
      </c>
      <c r="N100">
        <f t="shared" si="72"/>
        <v>12684.770123691153</v>
      </c>
      <c r="O100">
        <f t="shared" si="72"/>
        <v>12684.770123692062</v>
      </c>
      <c r="P100">
        <f t="shared" si="72"/>
        <v>12684.770123691935</v>
      </c>
      <c r="Q100">
        <f t="shared" si="72"/>
        <v>12684.770123691955</v>
      </c>
      <c r="R100">
        <f t="shared" si="72"/>
        <v>12684.770123691955</v>
      </c>
      <c r="S100">
        <f t="shared" si="72"/>
        <v>12684.770123691955</v>
      </c>
      <c r="T100">
        <f t="shared" si="72"/>
        <v>12684.770123691955</v>
      </c>
      <c r="U100">
        <f t="shared" si="72"/>
        <v>12684.770123691955</v>
      </c>
    </row>
    <row r="101" spans="2:21">
      <c r="B101" s="2" t="s">
        <v>78</v>
      </c>
      <c r="C101">
        <f>C100+(1.9146-0.00005*C98)*SIN((359.991*C98+357.538)*C99)</f>
        <v>12713.206603917644</v>
      </c>
      <c r="D101">
        <f t="shared" ref="D101:U101" si="73">D100+(1.9146-0.00005*D98)*SIN((359.991*D98+357.538)*D99)</f>
        <v>12685.180325351621</v>
      </c>
      <c r="E101">
        <f t="shared" si="73"/>
        <v>12685.413911486106</v>
      </c>
      <c r="F101">
        <f t="shared" si="73"/>
        <v>12685.380030524828</v>
      </c>
      <c r="G101">
        <f t="shared" si="73"/>
        <v>12685.384888526809</v>
      </c>
      <c r="H101">
        <f t="shared" si="73"/>
        <v>12685.384190771243</v>
      </c>
      <c r="I101">
        <f t="shared" si="73"/>
        <v>12685.38429096562</v>
      </c>
      <c r="J101">
        <f t="shared" si="73"/>
        <v>12685.384276577677</v>
      </c>
      <c r="K101">
        <f t="shared" si="73"/>
        <v>12685.38427864378</v>
      </c>
      <c r="L101">
        <f t="shared" si="73"/>
        <v>12685.38427834709</v>
      </c>
      <c r="M101">
        <f t="shared" si="73"/>
        <v>12685.384278389682</v>
      </c>
      <c r="N101">
        <f t="shared" si="73"/>
        <v>12685.384278383564</v>
      </c>
      <c r="O101">
        <f t="shared" si="73"/>
        <v>12685.384278384445</v>
      </c>
      <c r="P101">
        <f t="shared" si="73"/>
        <v>12685.384278384323</v>
      </c>
      <c r="Q101">
        <f t="shared" si="73"/>
        <v>12685.384278384341</v>
      </c>
      <c r="R101">
        <f t="shared" si="73"/>
        <v>12685.384278384341</v>
      </c>
      <c r="S101">
        <f t="shared" si="73"/>
        <v>12685.384278384341</v>
      </c>
      <c r="T101">
        <f t="shared" si="73"/>
        <v>12685.384278384341</v>
      </c>
      <c r="U101">
        <f t="shared" si="73"/>
        <v>12685.384278384341</v>
      </c>
    </row>
    <row r="102" spans="2:21">
      <c r="B102" s="2" t="s">
        <v>81</v>
      </c>
      <c r="C102">
        <f>C101+0.02*SIN((719.981*C98+355.05)*C99)</f>
        <v>12713.213451645343</v>
      </c>
      <c r="D102">
        <f t="shared" ref="D102:U102" si="74">D101+0.02*SIN((719.981*D98+355.05)*D99)</f>
        <v>12685.168029697199</v>
      </c>
      <c r="E102">
        <f t="shared" si="74"/>
        <v>12685.401749072273</v>
      </c>
      <c r="F102">
        <f t="shared" si="74"/>
        <v>12685.367848730782</v>
      </c>
      <c r="G102">
        <f t="shared" si="74"/>
        <v>12685.37270951046</v>
      </c>
      <c r="H102">
        <f t="shared" si="74"/>
        <v>12685.372011355912</v>
      </c>
      <c r="I102">
        <f t="shared" si="74"/>
        <v>12685.372111607579</v>
      </c>
      <c r="J102">
        <f t="shared" si="74"/>
        <v>12685.37209721141</v>
      </c>
      <c r="K102">
        <f t="shared" si="74"/>
        <v>12685.372099278695</v>
      </c>
      <c r="L102">
        <f t="shared" si="74"/>
        <v>12685.372098981834</v>
      </c>
      <c r="M102">
        <f t="shared" si="74"/>
        <v>12685.372099024451</v>
      </c>
      <c r="N102">
        <f t="shared" si="74"/>
        <v>12685.37209901833</v>
      </c>
      <c r="O102">
        <f t="shared" si="74"/>
        <v>12685.372099019211</v>
      </c>
      <c r="P102">
        <f t="shared" si="74"/>
        <v>12685.372099019089</v>
      </c>
      <c r="Q102">
        <f t="shared" si="74"/>
        <v>12685.372099019107</v>
      </c>
      <c r="R102">
        <f t="shared" si="74"/>
        <v>12685.372099019107</v>
      </c>
      <c r="S102">
        <f t="shared" si="74"/>
        <v>12685.372099019107</v>
      </c>
      <c r="T102">
        <f t="shared" si="74"/>
        <v>12685.372099019107</v>
      </c>
      <c r="U102">
        <f t="shared" si="74"/>
        <v>12685.372099019107</v>
      </c>
    </row>
    <row r="103" spans="2:21">
      <c r="B103" s="2" t="s">
        <v>82</v>
      </c>
      <c r="C103">
        <f>C102+0.0048*SIN((19.341*C98+234.95)*C99)</f>
        <v>12713.213208552759</v>
      </c>
      <c r="D103">
        <f t="shared" ref="D103:U103" si="75">D102+0.0048*SIN((19.341*D98+234.95)*D99)</f>
        <v>12685.167916945722</v>
      </c>
      <c r="E103">
        <f t="shared" si="75"/>
        <v>12685.401635235477</v>
      </c>
      <c r="F103">
        <f t="shared" si="75"/>
        <v>12685.367735051412</v>
      </c>
      <c r="G103">
        <f t="shared" si="75"/>
        <v>12685.372595808518</v>
      </c>
      <c r="H103">
        <f t="shared" si="75"/>
        <v>12685.371897657211</v>
      </c>
      <c r="I103">
        <f t="shared" si="75"/>
        <v>12685.371997908413</v>
      </c>
      <c r="J103">
        <f t="shared" si="75"/>
        <v>12685.37198351231</v>
      </c>
      <c r="K103">
        <f t="shared" si="75"/>
        <v>12685.371985579586</v>
      </c>
      <c r="L103">
        <f t="shared" si="75"/>
        <v>12685.371985282725</v>
      </c>
      <c r="M103">
        <f t="shared" si="75"/>
        <v>12685.371985325342</v>
      </c>
      <c r="N103">
        <f t="shared" si="75"/>
        <v>12685.371985319221</v>
      </c>
      <c r="O103">
        <f t="shared" si="75"/>
        <v>12685.371985320102</v>
      </c>
      <c r="P103">
        <f t="shared" si="75"/>
        <v>12685.37198531998</v>
      </c>
      <c r="Q103">
        <f t="shared" si="75"/>
        <v>12685.371985319998</v>
      </c>
      <c r="R103">
        <f t="shared" si="75"/>
        <v>12685.371985319998</v>
      </c>
      <c r="S103">
        <f t="shared" si="75"/>
        <v>12685.371985319998</v>
      </c>
      <c r="T103">
        <f t="shared" si="75"/>
        <v>12685.371985319998</v>
      </c>
      <c r="U103">
        <f t="shared" si="75"/>
        <v>12685.371985319998</v>
      </c>
    </row>
    <row r="104" spans="2:21">
      <c r="B104" s="2" t="s">
        <v>83</v>
      </c>
      <c r="C104">
        <f>C103+0.002*SIN((329.64*C98+247.1)*C99)</f>
        <v>12713.215070491304</v>
      </c>
      <c r="D104">
        <f t="shared" ref="D104:U104" si="76">D103+0.002*SIN((329.64*D98+247.1)*D99)</f>
        <v>12685.169908958092</v>
      </c>
      <c r="E104">
        <f t="shared" si="76"/>
        <v>12685.403627921385</v>
      </c>
      <c r="F104">
        <f t="shared" si="76"/>
        <v>12685.369727641459</v>
      </c>
      <c r="G104">
        <f t="shared" si="76"/>
        <v>12685.374588412347</v>
      </c>
      <c r="H104">
        <f t="shared" si="76"/>
        <v>12685.373890259063</v>
      </c>
      <c r="I104">
        <f t="shared" si="76"/>
        <v>12685.373990510549</v>
      </c>
      <c r="J104">
        <f t="shared" si="76"/>
        <v>12685.373976114404</v>
      </c>
      <c r="K104">
        <f t="shared" si="76"/>
        <v>12685.373978181688</v>
      </c>
      <c r="L104">
        <f t="shared" si="76"/>
        <v>12685.373977884825</v>
      </c>
      <c r="M104">
        <f t="shared" si="76"/>
        <v>12685.373977927442</v>
      </c>
      <c r="N104">
        <f t="shared" si="76"/>
        <v>12685.373977921321</v>
      </c>
      <c r="O104">
        <f t="shared" si="76"/>
        <v>12685.373977922201</v>
      </c>
      <c r="P104">
        <f t="shared" si="76"/>
        <v>12685.37397792208</v>
      </c>
      <c r="Q104">
        <f t="shared" si="76"/>
        <v>12685.373977922098</v>
      </c>
      <c r="R104">
        <f t="shared" si="76"/>
        <v>12685.373977922098</v>
      </c>
      <c r="S104">
        <f t="shared" si="76"/>
        <v>12685.373977922098</v>
      </c>
      <c r="T104">
        <f t="shared" si="76"/>
        <v>12685.373977922098</v>
      </c>
      <c r="U104">
        <f t="shared" si="76"/>
        <v>12685.373977922098</v>
      </c>
    </row>
    <row r="105" spans="2:21">
      <c r="B105" s="2" t="s">
        <v>84</v>
      </c>
      <c r="C105">
        <f>C104+0.0018*SIN((4452.67*C98+297.8)*C99)</f>
        <v>12713.214863868479</v>
      </c>
      <c r="D105">
        <f t="shared" ref="D105:U105" si="77">D104+0.0018*SIN((4452.67*D98+297.8)*D99)</f>
        <v>12685.169751093526</v>
      </c>
      <c r="E105">
        <f t="shared" si="77"/>
        <v>12685.403563591472</v>
      </c>
      <c r="F105">
        <f t="shared" si="77"/>
        <v>12685.369649727536</v>
      </c>
      <c r="G105">
        <f t="shared" si="77"/>
        <v>12685.3745124459</v>
      </c>
      <c r="H105">
        <f t="shared" si="77"/>
        <v>12685.373814012893</v>
      </c>
      <c r="I105">
        <f t="shared" si="77"/>
        <v>12685.373914304546</v>
      </c>
      <c r="J105">
        <f t="shared" si="77"/>
        <v>12685.373899902634</v>
      </c>
      <c r="K105">
        <f t="shared" si="77"/>
        <v>12685.373901970745</v>
      </c>
      <c r="L105">
        <f t="shared" si="77"/>
        <v>12685.373901673764</v>
      </c>
      <c r="M105">
        <f t="shared" si="77"/>
        <v>12685.373901716397</v>
      </c>
      <c r="N105">
        <f t="shared" si="77"/>
        <v>12685.373901710274</v>
      </c>
      <c r="O105">
        <f t="shared" si="77"/>
        <v>12685.373901711155</v>
      </c>
      <c r="P105">
        <f t="shared" si="77"/>
        <v>12685.373901711033</v>
      </c>
      <c r="Q105">
        <f t="shared" si="77"/>
        <v>12685.373901711051</v>
      </c>
      <c r="R105">
        <f t="shared" si="77"/>
        <v>12685.373901711051</v>
      </c>
      <c r="S105">
        <f t="shared" si="77"/>
        <v>12685.373901711051</v>
      </c>
      <c r="T105">
        <f t="shared" si="77"/>
        <v>12685.373901711051</v>
      </c>
      <c r="U105">
        <f t="shared" si="77"/>
        <v>12685.373901711051</v>
      </c>
    </row>
    <row r="106" spans="2:21">
      <c r="B106" s="2" t="s">
        <v>85</v>
      </c>
      <c r="C106">
        <f>C105+0.0018*SIN((0.2*C98+251.3)*C99)</f>
        <v>12713.213101861458</v>
      </c>
      <c r="D106">
        <f t="shared" ref="D106:U106" si="78">D105+0.0018*SIN((0.2*D98+251.3)*D99)</f>
        <v>12685.167989189946</v>
      </c>
      <c r="E106">
        <f t="shared" si="78"/>
        <v>12685.401801687029</v>
      </c>
      <c r="F106">
        <f t="shared" si="78"/>
        <v>12685.367887823219</v>
      </c>
      <c r="G106">
        <f t="shared" si="78"/>
        <v>12685.372750541565</v>
      </c>
      <c r="H106">
        <f t="shared" si="78"/>
        <v>12685.372052108562</v>
      </c>
      <c r="I106">
        <f t="shared" si="78"/>
        <v>12685.372152400214</v>
      </c>
      <c r="J106">
        <f t="shared" si="78"/>
        <v>12685.372137998302</v>
      </c>
      <c r="K106">
        <f t="shared" si="78"/>
        <v>12685.372140066413</v>
      </c>
      <c r="L106">
        <f t="shared" si="78"/>
        <v>12685.372139769432</v>
      </c>
      <c r="M106">
        <f t="shared" si="78"/>
        <v>12685.372139812065</v>
      </c>
      <c r="N106">
        <f t="shared" si="78"/>
        <v>12685.372139805942</v>
      </c>
      <c r="O106">
        <f t="shared" si="78"/>
        <v>12685.372139806823</v>
      </c>
      <c r="P106">
        <f t="shared" si="78"/>
        <v>12685.372139806701</v>
      </c>
      <c r="Q106">
        <f t="shared" si="78"/>
        <v>12685.372139806719</v>
      </c>
      <c r="R106">
        <f t="shared" si="78"/>
        <v>12685.372139806719</v>
      </c>
      <c r="S106">
        <f t="shared" si="78"/>
        <v>12685.372139806719</v>
      </c>
      <c r="T106">
        <f t="shared" si="78"/>
        <v>12685.372139806719</v>
      </c>
      <c r="U106">
        <f t="shared" si="78"/>
        <v>12685.372139806719</v>
      </c>
    </row>
    <row r="107" spans="2:21">
      <c r="B107" s="2" t="s">
        <v>86</v>
      </c>
      <c r="C107">
        <f>C106+0.0015*SIN((450.37*C98+343.2)*C99)</f>
        <v>12713.214359810103</v>
      </c>
      <c r="D107">
        <f t="shared" ref="D107:U107" si="79">D106+0.0015*SIN((450.37*D98+343.2)*D99)</f>
        <v>12685.168520411195</v>
      </c>
      <c r="E107">
        <f t="shared" si="79"/>
        <v>12685.402340288731</v>
      </c>
      <c r="F107">
        <f t="shared" si="79"/>
        <v>12685.368425355307</v>
      </c>
      <c r="G107">
        <f t="shared" si="79"/>
        <v>12685.37328822704</v>
      </c>
      <c r="H107">
        <f t="shared" si="79"/>
        <v>12685.372589772005</v>
      </c>
      <c r="I107">
        <f t="shared" si="79"/>
        <v>12685.372690066821</v>
      </c>
      <c r="J107">
        <f t="shared" si="79"/>
        <v>12685.372675664456</v>
      </c>
      <c r="K107">
        <f t="shared" si="79"/>
        <v>12685.372677732632</v>
      </c>
      <c r="L107">
        <f t="shared" si="79"/>
        <v>12685.37267743564</v>
      </c>
      <c r="M107">
        <f t="shared" si="79"/>
        <v>12685.372677478275</v>
      </c>
      <c r="N107">
        <f t="shared" si="79"/>
        <v>12685.372677472153</v>
      </c>
      <c r="O107">
        <f t="shared" si="79"/>
        <v>12685.372677473033</v>
      </c>
      <c r="P107">
        <f t="shared" si="79"/>
        <v>12685.372677472911</v>
      </c>
      <c r="Q107">
        <f t="shared" si="79"/>
        <v>12685.372677472929</v>
      </c>
      <c r="R107">
        <f t="shared" si="79"/>
        <v>12685.372677472929</v>
      </c>
      <c r="S107">
        <f t="shared" si="79"/>
        <v>12685.372677472929</v>
      </c>
      <c r="T107">
        <f t="shared" si="79"/>
        <v>12685.372677472929</v>
      </c>
      <c r="U107">
        <f t="shared" si="79"/>
        <v>12685.372677472929</v>
      </c>
    </row>
    <row r="108" spans="2:21">
      <c r="B108" s="2" t="s">
        <v>87</v>
      </c>
      <c r="C108">
        <f>C107+0.0013*SIN((225.18*C98+81.4)*C99)</f>
        <v>12713.213213315839</v>
      </c>
      <c r="D108">
        <f t="shared" ref="D108:U108" si="80">D107+0.0013*SIN((225.18*D98+81.4)*D99)</f>
        <v>12685.167240154526</v>
      </c>
      <c r="E108">
        <f t="shared" si="80"/>
        <v>12685.401060630833</v>
      </c>
      <c r="F108">
        <f t="shared" si="80"/>
        <v>12685.367145610007</v>
      </c>
      <c r="G108">
        <f t="shared" si="80"/>
        <v>12685.37200849426</v>
      </c>
      <c r="H108">
        <f t="shared" si="80"/>
        <v>12685.371310037426</v>
      </c>
      <c r="I108">
        <f t="shared" si="80"/>
        <v>12685.3714103325</v>
      </c>
      <c r="J108">
        <f t="shared" si="80"/>
        <v>12685.371395930099</v>
      </c>
      <c r="K108">
        <f t="shared" si="80"/>
        <v>12685.37139799828</v>
      </c>
      <c r="L108">
        <f t="shared" si="80"/>
        <v>12685.371397701289</v>
      </c>
      <c r="M108">
        <f t="shared" si="80"/>
        <v>12685.371397743924</v>
      </c>
      <c r="N108">
        <f t="shared" si="80"/>
        <v>12685.371397737801</v>
      </c>
      <c r="O108">
        <f t="shared" si="80"/>
        <v>12685.371397738681</v>
      </c>
      <c r="P108">
        <f t="shared" si="80"/>
        <v>12685.37139773856</v>
      </c>
      <c r="Q108">
        <f t="shared" si="80"/>
        <v>12685.371397738578</v>
      </c>
      <c r="R108">
        <f t="shared" si="80"/>
        <v>12685.371397738578</v>
      </c>
      <c r="S108">
        <f t="shared" si="80"/>
        <v>12685.371397738578</v>
      </c>
      <c r="T108">
        <f t="shared" si="80"/>
        <v>12685.371397738578</v>
      </c>
      <c r="U108">
        <f t="shared" si="80"/>
        <v>12685.371397738578</v>
      </c>
    </row>
    <row r="109" spans="2:21">
      <c r="B109" s="2" t="s">
        <v>88</v>
      </c>
      <c r="C109">
        <f>C108+0.0008*SIN((659.29*C98+132.5)*C99)</f>
        <v>12713.212683507158</v>
      </c>
      <c r="D109">
        <f t="shared" ref="D109:U109" si="81">D108+0.0008*SIN((659.29*D98+132.5)*D99)</f>
        <v>12685.167401021161</v>
      </c>
      <c r="E109">
        <f t="shared" si="81"/>
        <v>12685.401215451011</v>
      </c>
      <c r="F109">
        <f t="shared" si="81"/>
        <v>12685.367301307802</v>
      </c>
      <c r="G109">
        <f t="shared" si="81"/>
        <v>12685.372164066232</v>
      </c>
      <c r="H109">
        <f t="shared" si="81"/>
        <v>12685.37146562747</v>
      </c>
      <c r="I109">
        <f t="shared" si="81"/>
        <v>12685.371565919948</v>
      </c>
      <c r="J109">
        <f t="shared" si="81"/>
        <v>12685.371551517919</v>
      </c>
      <c r="K109">
        <f t="shared" si="81"/>
        <v>12685.371553586048</v>
      </c>
      <c r="L109">
        <f t="shared" si="81"/>
        <v>12685.371553289064</v>
      </c>
      <c r="M109">
        <f t="shared" si="81"/>
        <v>12685.371553331697</v>
      </c>
      <c r="N109">
        <f t="shared" si="81"/>
        <v>12685.371553325574</v>
      </c>
      <c r="O109">
        <f t="shared" si="81"/>
        <v>12685.371553326455</v>
      </c>
      <c r="P109">
        <f t="shared" si="81"/>
        <v>12685.371553326333</v>
      </c>
      <c r="Q109">
        <f t="shared" si="81"/>
        <v>12685.371553326351</v>
      </c>
      <c r="R109">
        <f t="shared" si="81"/>
        <v>12685.371553326351</v>
      </c>
      <c r="S109">
        <f t="shared" si="81"/>
        <v>12685.371553326351</v>
      </c>
      <c r="T109">
        <f t="shared" si="81"/>
        <v>12685.371553326351</v>
      </c>
      <c r="U109">
        <f t="shared" si="81"/>
        <v>12685.371553326351</v>
      </c>
    </row>
    <row r="110" spans="2:21">
      <c r="B110" s="2" t="s">
        <v>89</v>
      </c>
      <c r="C110">
        <f>C109+0.0007*SIN((90.38*C98+153.3)*C99)</f>
        <v>12713.213081270163</v>
      </c>
      <c r="D110">
        <f t="shared" ref="D110:U110" si="82">D109+0.0007*SIN((90.38*D98+153.3)*D99)</f>
        <v>12685.167722634833</v>
      </c>
      <c r="E110">
        <f t="shared" si="82"/>
        <v>12685.401537721618</v>
      </c>
      <c r="F110">
        <f t="shared" si="82"/>
        <v>12685.367623483142</v>
      </c>
      <c r="G110">
        <f t="shared" si="82"/>
        <v>12685.372486255232</v>
      </c>
      <c r="H110">
        <f t="shared" si="82"/>
        <v>12685.371787814509</v>
      </c>
      <c r="I110">
        <f t="shared" si="82"/>
        <v>12685.371888107267</v>
      </c>
      <c r="J110">
        <f t="shared" si="82"/>
        <v>12685.371873705199</v>
      </c>
      <c r="K110">
        <f t="shared" si="82"/>
        <v>12685.371875773333</v>
      </c>
      <c r="L110">
        <f t="shared" si="82"/>
        <v>12685.371875476349</v>
      </c>
      <c r="M110">
        <f t="shared" si="82"/>
        <v>12685.371875518982</v>
      </c>
      <c r="N110">
        <f t="shared" si="82"/>
        <v>12685.371875512859</v>
      </c>
      <c r="O110">
        <f t="shared" si="82"/>
        <v>12685.37187551374</v>
      </c>
      <c r="P110">
        <f t="shared" si="82"/>
        <v>12685.371875513618</v>
      </c>
      <c r="Q110">
        <f t="shared" si="82"/>
        <v>12685.371875513636</v>
      </c>
      <c r="R110">
        <f t="shared" si="82"/>
        <v>12685.371875513636</v>
      </c>
      <c r="S110">
        <f t="shared" si="82"/>
        <v>12685.371875513636</v>
      </c>
      <c r="T110">
        <f t="shared" si="82"/>
        <v>12685.371875513636</v>
      </c>
      <c r="U110">
        <f t="shared" si="82"/>
        <v>12685.371875513636</v>
      </c>
    </row>
    <row r="111" spans="2:21">
      <c r="B111" s="2" t="s">
        <v>90</v>
      </c>
      <c r="C111">
        <f>C110+0.0007*SIN((30.35*C98+206.8)*C99)</f>
        <v>12713.213142823044</v>
      </c>
      <c r="D111">
        <f t="shared" ref="D111:U111" si="83">D110+0.0007*SIN((30.35*D98+206.8)*D99)</f>
        <v>12685.16781385614</v>
      </c>
      <c r="E111">
        <f t="shared" si="83"/>
        <v>12685.401628696603</v>
      </c>
      <c r="F111">
        <f t="shared" si="83"/>
        <v>12685.367714493856</v>
      </c>
      <c r="G111">
        <f t="shared" si="83"/>
        <v>12685.372577260823</v>
      </c>
      <c r="H111">
        <f t="shared" si="83"/>
        <v>12685.371878820835</v>
      </c>
      <c r="I111">
        <f t="shared" si="83"/>
        <v>12685.371979113488</v>
      </c>
      <c r="J111">
        <f t="shared" si="83"/>
        <v>12685.371964711436</v>
      </c>
      <c r="K111">
        <f t="shared" si="83"/>
        <v>12685.371966779567</v>
      </c>
      <c r="L111">
        <f t="shared" si="83"/>
        <v>12685.371966482584</v>
      </c>
      <c r="M111">
        <f t="shared" si="83"/>
        <v>12685.371966525216</v>
      </c>
      <c r="N111">
        <f t="shared" si="83"/>
        <v>12685.371966519095</v>
      </c>
      <c r="O111">
        <f t="shared" si="83"/>
        <v>12685.371966519975</v>
      </c>
      <c r="P111">
        <f t="shared" si="83"/>
        <v>12685.371966519853</v>
      </c>
      <c r="Q111">
        <f t="shared" si="83"/>
        <v>12685.371966519871</v>
      </c>
      <c r="R111">
        <f t="shared" si="83"/>
        <v>12685.371966519871</v>
      </c>
      <c r="S111">
        <f t="shared" si="83"/>
        <v>12685.371966519871</v>
      </c>
      <c r="T111">
        <f t="shared" si="83"/>
        <v>12685.371966519871</v>
      </c>
      <c r="U111">
        <f t="shared" si="83"/>
        <v>12685.371966519871</v>
      </c>
    </row>
    <row r="112" spans="2:21">
      <c r="B112" s="2" t="s">
        <v>91</v>
      </c>
      <c r="C112">
        <f>C111+0.0006*SIN((337.18*C98+29.8)*C99)</f>
        <v>12713.21340101653</v>
      </c>
      <c r="D112">
        <f t="shared" ref="D112:U112" si="84">D111+0.0006*SIN((337.18*D98+29.8)*D99)</f>
        <v>12685.168290702111</v>
      </c>
      <c r="E112">
        <f t="shared" si="84"/>
        <v>12685.402104102983</v>
      </c>
      <c r="F112">
        <f t="shared" si="84"/>
        <v>12685.368190109508</v>
      </c>
      <c r="G112">
        <f t="shared" si="84"/>
        <v>12685.373052846478</v>
      </c>
      <c r="H112">
        <f t="shared" si="84"/>
        <v>12685.372354410798</v>
      </c>
      <c r="I112">
        <f t="shared" si="84"/>
        <v>12685.372454702832</v>
      </c>
      <c r="J112">
        <f t="shared" si="84"/>
        <v>12685.372440300869</v>
      </c>
      <c r="K112">
        <f t="shared" si="84"/>
        <v>12685.372442368987</v>
      </c>
      <c r="L112">
        <f t="shared" si="84"/>
        <v>12685.372442072006</v>
      </c>
      <c r="M112">
        <f t="shared" si="84"/>
        <v>12685.372442114638</v>
      </c>
      <c r="N112">
        <f t="shared" si="84"/>
        <v>12685.372442108517</v>
      </c>
      <c r="O112">
        <f t="shared" si="84"/>
        <v>12685.372442109398</v>
      </c>
      <c r="P112">
        <f t="shared" si="84"/>
        <v>12685.372442109276</v>
      </c>
      <c r="Q112">
        <f t="shared" si="84"/>
        <v>12685.372442109294</v>
      </c>
      <c r="R112">
        <f t="shared" si="84"/>
        <v>12685.372442109294</v>
      </c>
      <c r="S112">
        <f t="shared" si="84"/>
        <v>12685.372442109294</v>
      </c>
      <c r="T112">
        <f t="shared" si="84"/>
        <v>12685.372442109294</v>
      </c>
      <c r="U112">
        <f t="shared" si="84"/>
        <v>12685.372442109294</v>
      </c>
    </row>
    <row r="113" spans="2:21">
      <c r="B113" s="2" t="s">
        <v>92</v>
      </c>
      <c r="C113">
        <f>C112+0.0005*SIN((1.5*C98+207.4)*C99)</f>
        <v>12713.212909867358</v>
      </c>
      <c r="D113">
        <f t="shared" ref="D113:U113" si="85">D112+0.0005*SIN((1.5*D98+207.4)*D99)</f>
        <v>12685.16779975142</v>
      </c>
      <c r="E113">
        <f t="shared" si="85"/>
        <v>12685.401613150631</v>
      </c>
      <c r="F113">
        <f t="shared" si="85"/>
        <v>12685.367699157396</v>
      </c>
      <c r="G113">
        <f t="shared" si="85"/>
        <v>12685.372561894332</v>
      </c>
      <c r="H113">
        <f t="shared" si="85"/>
        <v>12685.371863458657</v>
      </c>
      <c r="I113">
        <f t="shared" si="85"/>
        <v>12685.371963750691</v>
      </c>
      <c r="J113">
        <f t="shared" si="85"/>
        <v>12685.371949348728</v>
      </c>
      <c r="K113">
        <f t="shared" si="85"/>
        <v>12685.371951416846</v>
      </c>
      <c r="L113">
        <f t="shared" si="85"/>
        <v>12685.371951119865</v>
      </c>
      <c r="M113">
        <f t="shared" si="85"/>
        <v>12685.371951162497</v>
      </c>
      <c r="N113">
        <f t="shared" si="85"/>
        <v>12685.371951156376</v>
      </c>
      <c r="O113">
        <f t="shared" si="85"/>
        <v>12685.371951157256</v>
      </c>
      <c r="P113">
        <f t="shared" si="85"/>
        <v>12685.371951157134</v>
      </c>
      <c r="Q113">
        <f t="shared" si="85"/>
        <v>12685.371951157153</v>
      </c>
      <c r="R113">
        <f t="shared" si="85"/>
        <v>12685.371951157153</v>
      </c>
      <c r="S113">
        <f t="shared" si="85"/>
        <v>12685.371951157153</v>
      </c>
      <c r="T113">
        <f t="shared" si="85"/>
        <v>12685.371951157153</v>
      </c>
      <c r="U113">
        <f t="shared" si="85"/>
        <v>12685.371951157153</v>
      </c>
    </row>
    <row r="114" spans="2:21">
      <c r="B114" s="2" t="s">
        <v>93</v>
      </c>
      <c r="C114">
        <f>C113+0.0005*SIN((22.81*C98+291.2)*C99)</f>
        <v>12713.212900765317</v>
      </c>
      <c r="D114">
        <f t="shared" ref="D114:U114" si="86">D113+0.0005*SIN((22.81*D98+291.2)*D99)</f>
        <v>12685.16777463554</v>
      </c>
      <c r="E114">
        <f t="shared" si="86"/>
        <v>12685.401588167952</v>
      </c>
      <c r="F114">
        <f t="shared" si="86"/>
        <v>12685.367674155397</v>
      </c>
      <c r="G114">
        <f t="shared" si="86"/>
        <v>12685.372536895104</v>
      </c>
      <c r="H114">
        <f t="shared" si="86"/>
        <v>12685.37183845903</v>
      </c>
      <c r="I114">
        <f t="shared" si="86"/>
        <v>12685.371938751121</v>
      </c>
      <c r="J114">
        <f t="shared" si="86"/>
        <v>12685.371924349151</v>
      </c>
      <c r="K114">
        <f t="shared" si="86"/>
        <v>12685.371926417269</v>
      </c>
      <c r="L114">
        <f t="shared" si="86"/>
        <v>12685.371926120288</v>
      </c>
      <c r="M114">
        <f t="shared" si="86"/>
        <v>12685.371926162919</v>
      </c>
      <c r="N114">
        <f t="shared" si="86"/>
        <v>12685.371926156799</v>
      </c>
      <c r="O114">
        <f t="shared" si="86"/>
        <v>12685.371926157679</v>
      </c>
      <c r="P114">
        <f t="shared" si="86"/>
        <v>12685.371926157557</v>
      </c>
      <c r="Q114">
        <f t="shared" si="86"/>
        <v>12685.371926157575</v>
      </c>
      <c r="R114">
        <f t="shared" si="86"/>
        <v>12685.371926157575</v>
      </c>
      <c r="S114">
        <f t="shared" si="86"/>
        <v>12685.371926157575</v>
      </c>
      <c r="T114">
        <f t="shared" si="86"/>
        <v>12685.371926157575</v>
      </c>
      <c r="U114">
        <f t="shared" si="86"/>
        <v>12685.371926157575</v>
      </c>
    </row>
    <row r="115" spans="2:21">
      <c r="B115" s="2" t="s">
        <v>94</v>
      </c>
      <c r="C115">
        <f>C114+0.0004*SIN((315.56*C98+234.9)*C99)</f>
        <v>12713.212718873125</v>
      </c>
      <c r="D115">
        <f t="shared" ref="D115:U115" si="87">D114+0.0004*SIN((315.56*D98+234.9)*D99)</f>
        <v>12685.16745750609</v>
      </c>
      <c r="E115">
        <f t="shared" si="87"/>
        <v>12685.401271940236</v>
      </c>
      <c r="F115">
        <f t="shared" si="87"/>
        <v>12685.367357796616</v>
      </c>
      <c r="G115">
        <f t="shared" si="87"/>
        <v>12685.372220555111</v>
      </c>
      <c r="H115">
        <f t="shared" si="87"/>
        <v>12685.371522116338</v>
      </c>
      <c r="I115">
        <f t="shared" si="87"/>
        <v>12685.371622408817</v>
      </c>
      <c r="J115">
        <f t="shared" si="87"/>
        <v>12685.371608006792</v>
      </c>
      <c r="K115">
        <f t="shared" si="87"/>
        <v>12685.371610074917</v>
      </c>
      <c r="L115">
        <f t="shared" si="87"/>
        <v>12685.371609777934</v>
      </c>
      <c r="M115">
        <f t="shared" si="87"/>
        <v>12685.371609820566</v>
      </c>
      <c r="N115">
        <f t="shared" si="87"/>
        <v>12685.371609814445</v>
      </c>
      <c r="O115">
        <f t="shared" si="87"/>
        <v>12685.371609815325</v>
      </c>
      <c r="P115">
        <f t="shared" si="87"/>
        <v>12685.371609815204</v>
      </c>
      <c r="Q115">
        <f t="shared" si="87"/>
        <v>12685.371609815222</v>
      </c>
      <c r="R115">
        <f t="shared" si="87"/>
        <v>12685.371609815222</v>
      </c>
      <c r="S115">
        <f t="shared" si="87"/>
        <v>12685.371609815222</v>
      </c>
      <c r="T115">
        <f t="shared" si="87"/>
        <v>12685.371609815222</v>
      </c>
      <c r="U115">
        <f t="shared" si="87"/>
        <v>12685.371609815222</v>
      </c>
    </row>
    <row r="116" spans="2:21">
      <c r="B116" s="2" t="s">
        <v>95</v>
      </c>
      <c r="C116">
        <f>C115+0.0004*SIN((299.3*C98+157.3)*C99)</f>
        <v>12713.21304167221</v>
      </c>
      <c r="D116">
        <f t="shared" ref="D116:U116" si="88">D115+0.0004*SIN((299.3*D98+157.3)*D99)</f>
        <v>12685.167655750076</v>
      </c>
      <c r="E116">
        <f t="shared" si="88"/>
        <v>12685.40147139896</v>
      </c>
      <c r="F116">
        <f t="shared" si="88"/>
        <v>12685.367557079295</v>
      </c>
      <c r="G116">
        <f t="shared" si="88"/>
        <v>12685.372419863035</v>
      </c>
      <c r="H116">
        <f t="shared" si="88"/>
        <v>12685.371721420635</v>
      </c>
      <c r="I116">
        <f t="shared" si="88"/>
        <v>12685.371821713634</v>
      </c>
      <c r="J116">
        <f t="shared" si="88"/>
        <v>12685.371807311534</v>
      </c>
      <c r="K116">
        <f t="shared" si="88"/>
        <v>12685.371809379671</v>
      </c>
      <c r="L116">
        <f t="shared" si="88"/>
        <v>12685.371809082686</v>
      </c>
      <c r="M116">
        <f t="shared" si="88"/>
        <v>12685.371809125318</v>
      </c>
      <c r="N116">
        <f t="shared" si="88"/>
        <v>12685.371809119197</v>
      </c>
      <c r="O116">
        <f t="shared" si="88"/>
        <v>12685.371809120077</v>
      </c>
      <c r="P116">
        <f t="shared" si="88"/>
        <v>12685.371809119955</v>
      </c>
      <c r="Q116">
        <f t="shared" si="88"/>
        <v>12685.371809119973</v>
      </c>
      <c r="R116">
        <f t="shared" si="88"/>
        <v>12685.371809119973</v>
      </c>
      <c r="S116">
        <f t="shared" si="88"/>
        <v>12685.371809119973</v>
      </c>
      <c r="T116">
        <f t="shared" si="88"/>
        <v>12685.371809119973</v>
      </c>
      <c r="U116">
        <f t="shared" si="88"/>
        <v>12685.371809119973</v>
      </c>
    </row>
    <row r="117" spans="2:21">
      <c r="B117" s="2" t="s">
        <v>96</v>
      </c>
      <c r="C117">
        <f>C116+0.0004*SIN((720.02*C98+21.1)*C99)</f>
        <v>12713.213336201856</v>
      </c>
      <c r="D117">
        <f t="shared" ref="D117:U117" si="89">D116+0.0004*SIN((720.02*D98+21.1)*D99)</f>
        <v>12685.167582564934</v>
      </c>
      <c r="E117">
        <f t="shared" si="89"/>
        <v>12685.401401527448</v>
      </c>
      <c r="F117">
        <f t="shared" si="89"/>
        <v>12685.367486726829</v>
      </c>
      <c r="G117">
        <f t="shared" si="89"/>
        <v>12685.372349579524</v>
      </c>
      <c r="H117">
        <f t="shared" si="89"/>
        <v>12685.37165112722</v>
      </c>
      <c r="I117">
        <f t="shared" si="89"/>
        <v>12685.371751421641</v>
      </c>
      <c r="J117">
        <f t="shared" si="89"/>
        <v>12685.371737019337</v>
      </c>
      <c r="K117">
        <f t="shared" si="89"/>
        <v>12685.371739087503</v>
      </c>
      <c r="L117">
        <f t="shared" si="89"/>
        <v>12685.371738790514</v>
      </c>
      <c r="M117">
        <f t="shared" si="89"/>
        <v>12685.371738833146</v>
      </c>
      <c r="N117">
        <f t="shared" si="89"/>
        <v>12685.371738827025</v>
      </c>
      <c r="O117">
        <f t="shared" si="89"/>
        <v>12685.371738827906</v>
      </c>
      <c r="P117">
        <f t="shared" si="89"/>
        <v>12685.371738827784</v>
      </c>
      <c r="Q117">
        <f t="shared" si="89"/>
        <v>12685.371738827802</v>
      </c>
      <c r="R117">
        <f t="shared" si="89"/>
        <v>12685.371738827802</v>
      </c>
      <c r="S117">
        <f t="shared" si="89"/>
        <v>12685.371738827802</v>
      </c>
      <c r="T117">
        <f t="shared" si="89"/>
        <v>12685.371738827802</v>
      </c>
      <c r="U117">
        <f t="shared" si="89"/>
        <v>12685.371738827802</v>
      </c>
    </row>
    <row r="118" spans="2:21">
      <c r="B118" s="2" t="s">
        <v>97</v>
      </c>
      <c r="C118">
        <f>C117+0.0003*SIN((1079.97*C98+352.5)*C99)</f>
        <v>12713.213186625146</v>
      </c>
      <c r="D118">
        <f t="shared" ref="D118:U118" si="90">D117+0.0003*SIN((1079.97*D98+352.5)*D99)</f>
        <v>12685.16783425414</v>
      </c>
      <c r="E118">
        <f t="shared" si="90"/>
        <v>12685.401651134873</v>
      </c>
      <c r="F118">
        <f t="shared" si="90"/>
        <v>12685.367736638693</v>
      </c>
      <c r="G118">
        <f t="shared" si="90"/>
        <v>12685.372599447788</v>
      </c>
      <c r="H118">
        <f t="shared" si="90"/>
        <v>12685.371901001747</v>
      </c>
      <c r="I118">
        <f t="shared" si="90"/>
        <v>12685.372001295269</v>
      </c>
      <c r="J118">
        <f t="shared" si="90"/>
        <v>12685.371986893095</v>
      </c>
      <c r="K118">
        <f t="shared" si="90"/>
        <v>12685.37198896124</v>
      </c>
      <c r="L118">
        <f t="shared" si="90"/>
        <v>12685.371988664256</v>
      </c>
      <c r="M118">
        <f t="shared" si="90"/>
        <v>12685.371988706887</v>
      </c>
      <c r="N118">
        <f t="shared" si="90"/>
        <v>12685.371988700766</v>
      </c>
      <c r="O118">
        <f t="shared" si="90"/>
        <v>12685.371988701647</v>
      </c>
      <c r="P118">
        <f t="shared" si="90"/>
        <v>12685.371988701525</v>
      </c>
      <c r="Q118">
        <f t="shared" si="90"/>
        <v>12685.371988701543</v>
      </c>
      <c r="R118">
        <f t="shared" si="90"/>
        <v>12685.371988701543</v>
      </c>
      <c r="S118">
        <f t="shared" si="90"/>
        <v>12685.371988701543</v>
      </c>
      <c r="T118">
        <f t="shared" si="90"/>
        <v>12685.371988701543</v>
      </c>
      <c r="U118">
        <f t="shared" si="90"/>
        <v>12685.371988701543</v>
      </c>
    </row>
    <row r="119" spans="2:21">
      <c r="B119" s="2" t="s">
        <v>98</v>
      </c>
      <c r="C119">
        <f>C118+0.0003*SIN((44.43*C98+329.7)*C99)</f>
        <v>12713.213456530188</v>
      </c>
      <c r="D119">
        <f t="shared" ref="D119:U119" si="91">D118+0.0003*SIN((44.43*D98+329.7)*D99)</f>
        <v>12685.168095463603</v>
      </c>
      <c r="E119">
        <f t="shared" si="91"/>
        <v>12685.401912420959</v>
      </c>
      <c r="F119">
        <f t="shared" si="91"/>
        <v>12685.367997913669</v>
      </c>
      <c r="G119">
        <f t="shared" si="91"/>
        <v>12685.372860724357</v>
      </c>
      <c r="H119">
        <f t="shared" si="91"/>
        <v>12685.372162278087</v>
      </c>
      <c r="I119">
        <f t="shared" si="91"/>
        <v>12685.372262571644</v>
      </c>
      <c r="J119">
        <f t="shared" si="91"/>
        <v>12685.372248169464</v>
      </c>
      <c r="K119">
        <f t="shared" si="91"/>
        <v>12685.372250237609</v>
      </c>
      <c r="L119">
        <f t="shared" si="91"/>
        <v>12685.372249940625</v>
      </c>
      <c r="M119">
        <f t="shared" si="91"/>
        <v>12685.372249983257</v>
      </c>
      <c r="N119">
        <f t="shared" si="91"/>
        <v>12685.372249977136</v>
      </c>
      <c r="O119">
        <f t="shared" si="91"/>
        <v>12685.372249978016</v>
      </c>
      <c r="P119">
        <f t="shared" si="91"/>
        <v>12685.372249977894</v>
      </c>
      <c r="Q119">
        <f t="shared" si="91"/>
        <v>12685.372249977912</v>
      </c>
      <c r="R119">
        <f t="shared" si="91"/>
        <v>12685.372249977912</v>
      </c>
      <c r="S119">
        <f t="shared" si="91"/>
        <v>12685.372249977912</v>
      </c>
      <c r="T119">
        <f t="shared" si="91"/>
        <v>12685.372249977912</v>
      </c>
      <c r="U119">
        <f t="shared" si="91"/>
        <v>12685.372249977912</v>
      </c>
    </row>
    <row r="120" spans="2:21">
      <c r="B120" s="2" t="s">
        <v>99</v>
      </c>
      <c r="C120">
        <f>MOD(C119,360)</f>
        <v>113.21345653018761</v>
      </c>
      <c r="D120">
        <f t="shared" ref="D120:U120" si="92">MOD(D119,360)</f>
        <v>85.168095463603095</v>
      </c>
      <c r="E120">
        <f t="shared" si="92"/>
        <v>85.401912420958979</v>
      </c>
      <c r="F120">
        <f t="shared" si="92"/>
        <v>85.36799791366866</v>
      </c>
      <c r="G120">
        <f t="shared" si="92"/>
        <v>85.372860724357452</v>
      </c>
      <c r="H120">
        <f t="shared" si="92"/>
        <v>85.372162278086762</v>
      </c>
      <c r="I120">
        <f t="shared" si="92"/>
        <v>85.37226257164366</v>
      </c>
      <c r="J120">
        <f t="shared" si="92"/>
        <v>85.372248169464001</v>
      </c>
      <c r="K120">
        <f t="shared" si="92"/>
        <v>85.372250237609478</v>
      </c>
      <c r="L120">
        <f t="shared" si="92"/>
        <v>85.372249940624897</v>
      </c>
      <c r="M120">
        <f t="shared" si="92"/>
        <v>85.372249983256552</v>
      </c>
      <c r="N120">
        <f t="shared" si="92"/>
        <v>85.372249977135652</v>
      </c>
      <c r="O120">
        <f t="shared" si="92"/>
        <v>85.372249978016043</v>
      </c>
      <c r="P120">
        <f t="shared" si="92"/>
        <v>85.372249977894171</v>
      </c>
      <c r="Q120">
        <f t="shared" si="92"/>
        <v>85.372249977912361</v>
      </c>
      <c r="R120">
        <f t="shared" si="92"/>
        <v>85.372249977912361</v>
      </c>
      <c r="S120">
        <f t="shared" si="92"/>
        <v>85.372249977912361</v>
      </c>
      <c r="T120">
        <f t="shared" si="92"/>
        <v>85.372249977912361</v>
      </c>
      <c r="U120">
        <f t="shared" si="92"/>
        <v>85.372249977912361</v>
      </c>
    </row>
    <row r="121" spans="2:21">
      <c r="B121" s="2" t="s">
        <v>164</v>
      </c>
      <c r="C121">
        <f>MOD(IF(C120&lt;0,C120+360,C120),360)</f>
        <v>113.21345653018761</v>
      </c>
      <c r="D121">
        <f t="shared" ref="D121:U121" si="93">MOD(IF(D120&lt;0,D120+360,D120),360)</f>
        <v>85.168095463603095</v>
      </c>
      <c r="E121">
        <f t="shared" si="93"/>
        <v>85.401912420958979</v>
      </c>
      <c r="F121">
        <f t="shared" si="93"/>
        <v>85.36799791366866</v>
      </c>
      <c r="G121">
        <f t="shared" si="93"/>
        <v>85.372860724357452</v>
      </c>
      <c r="H121">
        <f t="shared" si="93"/>
        <v>85.372162278086762</v>
      </c>
      <c r="I121">
        <f t="shared" si="93"/>
        <v>85.37226257164366</v>
      </c>
      <c r="J121">
        <f t="shared" si="93"/>
        <v>85.372248169464001</v>
      </c>
      <c r="K121">
        <f t="shared" si="93"/>
        <v>85.372250237609478</v>
      </c>
      <c r="L121">
        <f t="shared" si="93"/>
        <v>85.372249940624897</v>
      </c>
      <c r="M121">
        <f t="shared" si="93"/>
        <v>85.372249983256552</v>
      </c>
      <c r="N121">
        <f t="shared" si="93"/>
        <v>85.372249977135652</v>
      </c>
      <c r="O121">
        <f t="shared" si="93"/>
        <v>85.372249978016043</v>
      </c>
      <c r="P121">
        <f t="shared" si="93"/>
        <v>85.372249977894171</v>
      </c>
      <c r="Q121">
        <f t="shared" si="93"/>
        <v>85.372249977912361</v>
      </c>
      <c r="R121">
        <f t="shared" si="93"/>
        <v>85.372249977912361</v>
      </c>
      <c r="S121">
        <f t="shared" si="93"/>
        <v>85.372249977912361</v>
      </c>
      <c r="T121">
        <f t="shared" si="93"/>
        <v>85.372249977912361</v>
      </c>
      <c r="U121">
        <f t="shared" si="93"/>
        <v>85.372249977912361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U1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T12" sqref="T12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21" width="9.5" bestFit="1" customWidth="1"/>
  </cols>
  <sheetData>
    <row r="1" spans="1:21">
      <c r="B1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旧暦計算!A28</f>
        <v>49141</v>
      </c>
      <c r="C2">
        <v>23</v>
      </c>
      <c r="D2">
        <v>59</v>
      </c>
      <c r="E2">
        <v>59</v>
      </c>
    </row>
    <row r="3" spans="1:21">
      <c r="A3">
        <v>20</v>
      </c>
      <c r="B3" t="s">
        <v>65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64159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64159.62498842593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64159.62498842593</v>
      </c>
      <c r="D11" s="12">
        <f>C22</f>
        <v>64158.694038180984</v>
      </c>
      <c r="E11" s="12">
        <f t="shared" ref="E11:U11" si="1">D22</f>
        <v>64158.768249182824</v>
      </c>
      <c r="F11" s="12">
        <f t="shared" si="1"/>
        <v>64158.761500312939</v>
      </c>
      <c r="G11" s="12">
        <f t="shared" si="1"/>
        <v>64158.762108443938</v>
      </c>
      <c r="H11" s="12">
        <f t="shared" si="1"/>
        <v>64158.762053600192</v>
      </c>
      <c r="I11" s="12">
        <f t="shared" si="1"/>
        <v>64158.762058545857</v>
      </c>
      <c r="J11" s="12">
        <f t="shared" si="1"/>
        <v>64158.762058099877</v>
      </c>
      <c r="K11" s="12">
        <f t="shared" si="1"/>
        <v>64158.762058140084</v>
      </c>
      <c r="L11" s="12">
        <f t="shared" si="1"/>
        <v>64158.762058136454</v>
      </c>
      <c r="M11" s="12">
        <f t="shared" si="1"/>
        <v>64158.762058136796</v>
      </c>
      <c r="N11" s="12">
        <f t="shared" si="1"/>
        <v>64158.762058136766</v>
      </c>
      <c r="O11" s="12">
        <f t="shared" si="1"/>
        <v>64158.762058136766</v>
      </c>
      <c r="P11" s="12">
        <f t="shared" si="1"/>
        <v>64158.762058136766</v>
      </c>
      <c r="Q11" s="12">
        <f t="shared" si="1"/>
        <v>64158.762058136766</v>
      </c>
      <c r="R11" s="12">
        <f t="shared" si="1"/>
        <v>64158.762058136766</v>
      </c>
      <c r="S11" s="12">
        <f t="shared" si="1"/>
        <v>64158.762058136766</v>
      </c>
      <c r="T11" s="12">
        <f t="shared" si="1"/>
        <v>64158.762058136766</v>
      </c>
      <c r="U11" s="12">
        <f t="shared" si="1"/>
        <v>64158.762058136766</v>
      </c>
    </row>
    <row r="12" spans="1:21">
      <c r="A12" t="s">
        <v>102</v>
      </c>
      <c r="B1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t="s">
        <v>102</v>
      </c>
      <c r="B13" s="2" t="s">
        <v>73</v>
      </c>
      <c r="C13" s="12">
        <f>C90</f>
        <v>125.50841528587625</v>
      </c>
      <c r="D13" s="12">
        <f t="shared" ref="D13:U13" si="2">D90</f>
        <v>112.37532465319964</v>
      </c>
      <c r="E13" s="12">
        <f t="shared" si="2"/>
        <v>113.43237904226407</v>
      </c>
      <c r="F13" s="12">
        <f t="shared" si="2"/>
        <v>113.33631725414307</v>
      </c>
      <c r="G13" s="12">
        <f t="shared" si="2"/>
        <v>113.34497380364337</v>
      </c>
      <c r="H13" s="12">
        <f t="shared" si="2"/>
        <v>113.34419312499813</v>
      </c>
      <c r="I13" s="12">
        <f t="shared" si="2"/>
        <v>113.34426352445735</v>
      </c>
      <c r="J13" s="12">
        <f t="shared" si="2"/>
        <v>113.34425717627164</v>
      </c>
      <c r="K13" s="12">
        <f t="shared" si="2"/>
        <v>113.34425774862757</v>
      </c>
      <c r="L13" s="12">
        <f t="shared" si="2"/>
        <v>113.34425769682275</v>
      </c>
      <c r="M13" s="12">
        <f t="shared" si="2"/>
        <v>113.34425770165399</v>
      </c>
      <c r="N13" s="12">
        <f t="shared" si="2"/>
        <v>113.34425770124653</v>
      </c>
      <c r="O13" s="12">
        <f t="shared" si="2"/>
        <v>113.34425770124653</v>
      </c>
      <c r="P13" s="12">
        <f t="shared" si="2"/>
        <v>113.34425770124653</v>
      </c>
      <c r="Q13" s="12">
        <f t="shared" si="2"/>
        <v>113.34425770124653</v>
      </c>
      <c r="R13" s="12">
        <f t="shared" si="2"/>
        <v>113.34425770124653</v>
      </c>
      <c r="S13" s="12">
        <f t="shared" si="2"/>
        <v>113.34425770124653</v>
      </c>
      <c r="T13" s="12">
        <f t="shared" si="2"/>
        <v>113.34425770124653</v>
      </c>
      <c r="U13" s="12">
        <f t="shared" si="2"/>
        <v>113.34425770124653</v>
      </c>
    </row>
    <row r="14" spans="1:21">
      <c r="A14" t="s">
        <v>74</v>
      </c>
      <c r="B14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t="s">
        <v>74</v>
      </c>
      <c r="B15" s="2" t="s">
        <v>77</v>
      </c>
      <c r="C15" s="12">
        <f>C121</f>
        <v>114.16776559195932</v>
      </c>
      <c r="D15" s="12">
        <f t="shared" ref="D15:U15" si="3">D121</f>
        <v>113.27934823537726</v>
      </c>
      <c r="E15" s="12">
        <f t="shared" si="3"/>
        <v>113.35016565913429</v>
      </c>
      <c r="F15" s="12">
        <f t="shared" si="3"/>
        <v>113.34372538435855</v>
      </c>
      <c r="G15" s="12">
        <f t="shared" si="3"/>
        <v>113.34430570811128</v>
      </c>
      <c r="H15" s="12">
        <f t="shared" si="3"/>
        <v>113.34425337213361</v>
      </c>
      <c r="I15" s="12">
        <f t="shared" si="3"/>
        <v>113.34425809165623</v>
      </c>
      <c r="J15" s="12">
        <f t="shared" si="3"/>
        <v>113.34425766607274</v>
      </c>
      <c r="K15" s="12">
        <f t="shared" si="3"/>
        <v>113.34425770443522</v>
      </c>
      <c r="L15" s="12">
        <f t="shared" si="3"/>
        <v>113.34425770097005</v>
      </c>
      <c r="M15" s="12">
        <f t="shared" si="3"/>
        <v>113.34425770129928</v>
      </c>
      <c r="N15" s="12">
        <f t="shared" si="3"/>
        <v>113.34425770127382</v>
      </c>
      <c r="O15" s="12">
        <f t="shared" si="3"/>
        <v>113.34425770127382</v>
      </c>
      <c r="P15" s="12">
        <f t="shared" si="3"/>
        <v>113.34425770127382</v>
      </c>
      <c r="Q15" s="12">
        <f t="shared" si="3"/>
        <v>113.34425770127382</v>
      </c>
      <c r="R15" s="12">
        <f t="shared" si="3"/>
        <v>113.34425770127382</v>
      </c>
      <c r="S15" s="12">
        <f t="shared" si="3"/>
        <v>113.34425770127382</v>
      </c>
      <c r="T15" s="12">
        <f t="shared" si="3"/>
        <v>113.34425770127382</v>
      </c>
      <c r="U15" s="12">
        <f t="shared" si="3"/>
        <v>113.34425770127382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11.34064969391693</v>
      </c>
      <c r="D17" s="12">
        <f t="shared" ref="D17:U17" si="4">D13-D15</f>
        <v>-0.90402358217761503</v>
      </c>
      <c r="E17" s="12">
        <f t="shared" si="4"/>
        <v>8.2213383129783324E-2</v>
      </c>
      <c r="F17" s="12">
        <f t="shared" si="4"/>
        <v>-7.4081302154809237E-3</v>
      </c>
      <c r="G17" s="12">
        <f t="shared" si="4"/>
        <v>6.6809553209168371E-4</v>
      </c>
      <c r="H17" s="12">
        <f t="shared" si="4"/>
        <v>-6.0247135479585268E-5</v>
      </c>
      <c r="I17" s="12">
        <f t="shared" si="4"/>
        <v>5.4328011174220592E-6</v>
      </c>
      <c r="J17" s="12">
        <f t="shared" si="4"/>
        <v>-4.8980109568219632E-7</v>
      </c>
      <c r="K17" s="12">
        <f t="shared" si="4"/>
        <v>4.4192347559146583E-8</v>
      </c>
      <c r="L17" s="12">
        <f t="shared" si="4"/>
        <v>-4.1472958400845528E-9</v>
      </c>
      <c r="M17" s="12">
        <f t="shared" si="4"/>
        <v>3.5470293369144201E-10</v>
      </c>
      <c r="N17" s="12">
        <f t="shared" si="4"/>
        <v>-2.7284841053187847E-11</v>
      </c>
      <c r="O17" s="12">
        <f t="shared" si="4"/>
        <v>-2.7284841053187847E-11</v>
      </c>
      <c r="P17" s="12">
        <f t="shared" si="4"/>
        <v>-2.7284841053187847E-11</v>
      </c>
      <c r="Q17" s="12">
        <f t="shared" si="4"/>
        <v>-2.7284841053187847E-11</v>
      </c>
      <c r="R17" s="12">
        <f t="shared" si="4"/>
        <v>-2.7284841053187847E-11</v>
      </c>
      <c r="S17" s="12">
        <f t="shared" si="4"/>
        <v>-2.7284841053187847E-11</v>
      </c>
      <c r="T17" s="12">
        <f t="shared" si="4"/>
        <v>-2.7284841053187847E-11</v>
      </c>
      <c r="U17" s="12">
        <f t="shared" si="4"/>
        <v>-2.7284841053187847E-11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64158.694038180984</v>
      </c>
      <c r="D19" s="12">
        <f>D11-(D17/D7)</f>
        <v>64158.768249182824</v>
      </c>
      <c r="E19" s="12">
        <f>E11-(E17/E7)</f>
        <v>64158.761500312939</v>
      </c>
      <c r="F19" s="12">
        <f t="shared" ref="F19:U19" si="5">F11-(F17/F7)</f>
        <v>64158.762108443938</v>
      </c>
      <c r="G19" s="12">
        <f t="shared" si="5"/>
        <v>64158.762053600192</v>
      </c>
      <c r="H19" s="12">
        <f t="shared" si="5"/>
        <v>64158.762058545857</v>
      </c>
      <c r="I19" s="12">
        <f t="shared" si="5"/>
        <v>64158.762058099877</v>
      </c>
      <c r="J19" s="12">
        <f t="shared" si="5"/>
        <v>64158.762058140084</v>
      </c>
      <c r="K19" s="12">
        <f t="shared" si="5"/>
        <v>64158.762058136454</v>
      </c>
      <c r="L19" s="12">
        <f t="shared" si="5"/>
        <v>64158.762058136796</v>
      </c>
      <c r="M19" s="12">
        <f t="shared" si="5"/>
        <v>64158.762058136766</v>
      </c>
      <c r="N19" s="12">
        <f t="shared" si="5"/>
        <v>64158.762058136766</v>
      </c>
      <c r="O19" s="12">
        <f t="shared" si="5"/>
        <v>64158.762058136766</v>
      </c>
      <c r="P19" s="12">
        <f t="shared" si="5"/>
        <v>64158.762058136766</v>
      </c>
      <c r="Q19" s="12">
        <f t="shared" si="5"/>
        <v>64158.762058136766</v>
      </c>
      <c r="R19" s="12">
        <f t="shared" si="5"/>
        <v>64158.762058136766</v>
      </c>
      <c r="S19" s="12">
        <f t="shared" si="5"/>
        <v>64158.762058136766</v>
      </c>
      <c r="T19" s="12">
        <f t="shared" si="5"/>
        <v>64158.762058136766</v>
      </c>
      <c r="U19" s="12">
        <f t="shared" si="5"/>
        <v>64158.762058136766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2">
        <f>C11-C19</f>
        <v>0.93095024494687095</v>
      </c>
      <c r="D21" s="12">
        <f>$C11-D19</f>
        <v>0.85673924310685834</v>
      </c>
      <c r="E21" s="12">
        <f>$C11-E19</f>
        <v>0.86348811299103545</v>
      </c>
      <c r="F21" s="12">
        <f t="shared" ref="F21:U21" si="6">$C11-F19</f>
        <v>0.86287998199259164</v>
      </c>
      <c r="G21" s="12">
        <f t="shared" si="6"/>
        <v>0.86293482573819347</v>
      </c>
      <c r="H21" s="12">
        <f t="shared" si="6"/>
        <v>0.86292988007335225</v>
      </c>
      <c r="I21" s="12">
        <f t="shared" si="6"/>
        <v>0.86293032605317421</v>
      </c>
      <c r="J21" s="12">
        <f>$C11-J19</f>
        <v>0.86293028584623244</v>
      </c>
      <c r="K21" s="12">
        <f t="shared" si="6"/>
        <v>0.86293028947693529</v>
      </c>
      <c r="L21" s="12">
        <f t="shared" si="6"/>
        <v>0.86293028913496528</v>
      </c>
      <c r="M21" s="12">
        <f t="shared" si="6"/>
        <v>0.86293028916406911</v>
      </c>
      <c r="N21" s="12">
        <f t="shared" si="6"/>
        <v>0.86293028916406911</v>
      </c>
      <c r="O21" s="12">
        <f t="shared" si="6"/>
        <v>0.86293028916406911</v>
      </c>
      <c r="P21" s="12">
        <f t="shared" si="6"/>
        <v>0.86293028916406911</v>
      </c>
      <c r="Q21" s="12">
        <f t="shared" si="6"/>
        <v>0.86293028916406911</v>
      </c>
      <c r="R21" s="12">
        <f t="shared" si="6"/>
        <v>0.86293028916406911</v>
      </c>
      <c r="S21" s="12">
        <f t="shared" si="6"/>
        <v>0.86293028916406911</v>
      </c>
      <c r="T21" s="12">
        <f t="shared" si="6"/>
        <v>0.86293028916406911</v>
      </c>
      <c r="U21" s="12">
        <f t="shared" si="6"/>
        <v>0.86293028916406911</v>
      </c>
    </row>
    <row r="22" spans="2:21">
      <c r="C22" s="12">
        <f>IF(C21&lt;0,IF(C21&lt;0,C19-C9,C19),IF(29.8&lt;C21,C19+C9,C19))</f>
        <v>64158.694038180984</v>
      </c>
      <c r="D22" s="12">
        <f t="shared" ref="D22:U22" si="7">IF(D21&lt;0,IF(D21&lt;0,D19-D9,D19),IF(29.8&lt;D21,D19+D9,D19))</f>
        <v>64158.768249182824</v>
      </c>
      <c r="E22" s="12">
        <f t="shared" si="7"/>
        <v>64158.761500312939</v>
      </c>
      <c r="F22" s="12">
        <f t="shared" si="7"/>
        <v>64158.762108443938</v>
      </c>
      <c r="G22" s="12">
        <f t="shared" si="7"/>
        <v>64158.762053600192</v>
      </c>
      <c r="H22" s="12">
        <f t="shared" si="7"/>
        <v>64158.762058545857</v>
      </c>
      <c r="I22" s="12">
        <f t="shared" si="7"/>
        <v>64158.762058099877</v>
      </c>
      <c r="J22" s="12">
        <f t="shared" si="7"/>
        <v>64158.762058140084</v>
      </c>
      <c r="K22" s="12">
        <f t="shared" si="7"/>
        <v>64158.762058136454</v>
      </c>
      <c r="L22" s="12">
        <f t="shared" si="7"/>
        <v>64158.762058136796</v>
      </c>
      <c r="M22" s="12">
        <f t="shared" si="7"/>
        <v>64158.762058136766</v>
      </c>
      <c r="N22" s="12">
        <f t="shared" si="7"/>
        <v>64158.762058136766</v>
      </c>
      <c r="O22" s="12">
        <f t="shared" si="7"/>
        <v>64158.762058136766</v>
      </c>
      <c r="P22" s="12">
        <f t="shared" si="7"/>
        <v>64158.762058136766</v>
      </c>
      <c r="Q22" s="12">
        <f t="shared" si="7"/>
        <v>64158.762058136766</v>
      </c>
      <c r="R22" s="12">
        <f t="shared" si="7"/>
        <v>64158.762058136766</v>
      </c>
      <c r="S22" s="12">
        <f t="shared" si="7"/>
        <v>64158.762058136766</v>
      </c>
      <c r="T22" s="12">
        <f t="shared" si="7"/>
        <v>64158.762058136766</v>
      </c>
      <c r="U22" s="12">
        <f t="shared" si="7"/>
        <v>64158.762058136766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104</v>
      </c>
      <c r="C26" t="s">
        <v>6</v>
      </c>
      <c r="D26" t="s">
        <v>7</v>
      </c>
      <c r="E26" t="s">
        <v>8</v>
      </c>
    </row>
    <row r="27" spans="2:21">
      <c r="B27" s="33">
        <f>B2</f>
        <v>49141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64159</v>
      </c>
    </row>
    <row r="30" spans="2:21">
      <c r="B30" s="30" t="s">
        <v>9</v>
      </c>
      <c r="C30" s="31">
        <f>C29+C27/24+D27/1440+E27/86400-0.375</f>
        <v>64159.62498842593</v>
      </c>
      <c r="D30" s="35">
        <f>D11</f>
        <v>64158.694038180984</v>
      </c>
      <c r="E30" s="35">
        <f t="shared" ref="E30:U30" si="8">E11</f>
        <v>64158.768249182824</v>
      </c>
      <c r="F30" s="35">
        <f t="shared" si="8"/>
        <v>64158.761500312939</v>
      </c>
      <c r="G30" s="35">
        <f t="shared" si="8"/>
        <v>64158.762108443938</v>
      </c>
      <c r="H30" s="35">
        <f t="shared" si="8"/>
        <v>64158.762053600192</v>
      </c>
      <c r="I30" s="35">
        <f t="shared" si="8"/>
        <v>64158.762058545857</v>
      </c>
      <c r="J30" s="35">
        <f t="shared" si="8"/>
        <v>64158.762058099877</v>
      </c>
      <c r="K30" s="35">
        <f t="shared" si="8"/>
        <v>64158.762058140084</v>
      </c>
      <c r="L30" s="35">
        <f t="shared" si="8"/>
        <v>64158.762058136454</v>
      </c>
      <c r="M30" s="35">
        <f t="shared" si="8"/>
        <v>64158.762058136796</v>
      </c>
      <c r="N30" s="35">
        <f t="shared" si="8"/>
        <v>64158.762058136766</v>
      </c>
      <c r="O30" s="35">
        <f t="shared" si="8"/>
        <v>64158.762058136766</v>
      </c>
      <c r="P30" s="35">
        <f t="shared" si="8"/>
        <v>64158.762058136766</v>
      </c>
      <c r="Q30" s="35">
        <f t="shared" si="8"/>
        <v>64158.762058136766</v>
      </c>
      <c r="R30" s="35">
        <f t="shared" si="8"/>
        <v>64158.762058136766</v>
      </c>
      <c r="S30" s="35">
        <f t="shared" si="8"/>
        <v>64158.762058136766</v>
      </c>
      <c r="T30" s="35">
        <f t="shared" si="8"/>
        <v>64158.762058136766</v>
      </c>
      <c r="U30" s="35">
        <f t="shared" si="8"/>
        <v>64158.762058136766</v>
      </c>
    </row>
    <row r="31" spans="2:21">
      <c r="B31" s="30" t="s">
        <v>2</v>
      </c>
      <c r="C31" s="31">
        <f>((C30-51544.5)/365.2425+64)/86400</f>
        <v>1.1404981377297126E-3</v>
      </c>
      <c r="D31" s="31">
        <f>((D30-51544.5)/365.2425+64)/86400</f>
        <v>1.1404686370908377E-3</v>
      </c>
      <c r="E31" s="31">
        <f t="shared" ref="E31:U31" si="9">((E30-51544.5)/365.2425+64)/86400</f>
        <v>1.1404709887438693E-3</v>
      </c>
      <c r="F31" s="31">
        <f t="shared" si="9"/>
        <v>1.1404707748806963E-3</v>
      </c>
      <c r="G31" s="31">
        <f t="shared" si="9"/>
        <v>1.1404707941516004E-3</v>
      </c>
      <c r="H31" s="31">
        <f t="shared" si="9"/>
        <v>1.1404707924136716E-3</v>
      </c>
      <c r="I31" s="31">
        <f t="shared" si="9"/>
        <v>1.1404707925703932E-3</v>
      </c>
      <c r="J31" s="31">
        <f t="shared" si="9"/>
        <v>1.1404707925562606E-3</v>
      </c>
      <c r="K31" s="31">
        <f t="shared" si="9"/>
        <v>1.1404707925575348E-3</v>
      </c>
      <c r="L31" s="31">
        <f t="shared" si="9"/>
        <v>1.1404707925574198E-3</v>
      </c>
      <c r="M31" s="31">
        <f t="shared" si="9"/>
        <v>1.1404707925574307E-3</v>
      </c>
      <c r="N31" s="31">
        <f t="shared" si="9"/>
        <v>1.1404707925574298E-3</v>
      </c>
      <c r="O31" s="31">
        <f t="shared" si="9"/>
        <v>1.1404707925574298E-3</v>
      </c>
      <c r="P31" s="31">
        <f t="shared" si="9"/>
        <v>1.1404707925574298E-3</v>
      </c>
      <c r="Q31" s="31">
        <f t="shared" si="9"/>
        <v>1.1404707925574298E-3</v>
      </c>
      <c r="R31" s="31">
        <f t="shared" si="9"/>
        <v>1.1404707925574298E-3</v>
      </c>
      <c r="S31" s="31">
        <f t="shared" si="9"/>
        <v>1.1404707925574298E-3</v>
      </c>
      <c r="T31" s="31">
        <f t="shared" si="9"/>
        <v>1.1404707925574298E-3</v>
      </c>
      <c r="U31" s="31">
        <f t="shared" si="9"/>
        <v>1.1404707925574298E-3</v>
      </c>
    </row>
    <row r="32" spans="2:21">
      <c r="B32" s="30" t="s">
        <v>10</v>
      </c>
      <c r="C32" s="31">
        <f>(C30-51544.5+C31)/36525</f>
        <v>0.345383330018455</v>
      </c>
      <c r="D32" s="31">
        <f>(D30-51544.5+D31)/36525</f>
        <v>0.34535784198903824</v>
      </c>
      <c r="E32" s="31">
        <f t="shared" ref="E32:U32" si="10">(E30-51544.5+E31)/36525</f>
        <v>0.34535987377560062</v>
      </c>
      <c r="F32" s="31">
        <f t="shared" si="10"/>
        <v>0.34535968900160752</v>
      </c>
      <c r="G32" s="31">
        <f t="shared" si="10"/>
        <v>0.3453597056513274</v>
      </c>
      <c r="H32" s="31">
        <f t="shared" si="10"/>
        <v>0.34535970414978739</v>
      </c>
      <c r="I32" s="31">
        <f t="shared" si="10"/>
        <v>0.34535970428519236</v>
      </c>
      <c r="J32" s="31">
        <f t="shared" si="10"/>
        <v>0.34535970427298207</v>
      </c>
      <c r="K32" s="31">
        <f t="shared" si="10"/>
        <v>0.34535970427408286</v>
      </c>
      <c r="L32" s="31">
        <f t="shared" si="10"/>
        <v>0.34535970427398349</v>
      </c>
      <c r="M32" s="31">
        <f t="shared" si="10"/>
        <v>0.34535970427399282</v>
      </c>
      <c r="N32" s="31">
        <f t="shared" si="10"/>
        <v>0.34535970427399204</v>
      </c>
      <c r="O32" s="31">
        <f t="shared" si="10"/>
        <v>0.34535970427399204</v>
      </c>
      <c r="P32" s="31">
        <f t="shared" si="10"/>
        <v>0.34535970427399204</v>
      </c>
      <c r="Q32" s="31">
        <f t="shared" si="10"/>
        <v>0.34535970427399204</v>
      </c>
      <c r="R32" s="31">
        <f t="shared" si="10"/>
        <v>0.34535970427399204</v>
      </c>
      <c r="S32" s="31">
        <f t="shared" si="10"/>
        <v>0.34535970427399204</v>
      </c>
      <c r="T32" s="31">
        <f t="shared" si="10"/>
        <v>0.34535970427399204</v>
      </c>
      <c r="U32" s="31">
        <f t="shared" si="10"/>
        <v>0.34535970427399204</v>
      </c>
    </row>
    <row r="33" spans="2:21">
      <c r="B33" s="7" t="s">
        <v>11</v>
      </c>
      <c r="C33" s="31">
        <f>218.3166+481267.811*C32-0.0015*C32*C32</f>
        <v>166440.19561493795</v>
      </c>
      <c r="D33">
        <f>218.3166+481267.811*D32-0.0015*D32*D32</f>
        <v>166427.92904684026</v>
      </c>
      <c r="E33">
        <f t="shared" ref="E33:U33" si="11">218.3166+481267.811*E32-0.0015*E32*E32</f>
        <v>166428.90688030946</v>
      </c>
      <c r="F33">
        <f t="shared" si="11"/>
        <v>166428.81795453443</v>
      </c>
      <c r="G33">
        <f t="shared" si="11"/>
        <v>166428.82596750869</v>
      </c>
      <c r="H33">
        <f t="shared" si="11"/>
        <v>166428.82524486582</v>
      </c>
      <c r="I33">
        <f t="shared" si="11"/>
        <v>166428.82531003185</v>
      </c>
      <c r="J33">
        <f t="shared" si="11"/>
        <v>166428.82530415544</v>
      </c>
      <c r="K33">
        <f t="shared" si="11"/>
        <v>166428.82530468522</v>
      </c>
      <c r="L33">
        <f t="shared" si="11"/>
        <v>166428.8253046374</v>
      </c>
      <c r="M33">
        <f t="shared" si="11"/>
        <v>166428.82530464188</v>
      </c>
      <c r="N33">
        <f t="shared" si="11"/>
        <v>166428.8253046415</v>
      </c>
      <c r="O33">
        <f t="shared" si="11"/>
        <v>166428.8253046415</v>
      </c>
      <c r="P33">
        <f t="shared" si="11"/>
        <v>166428.8253046415</v>
      </c>
      <c r="Q33">
        <f t="shared" si="11"/>
        <v>166428.8253046415</v>
      </c>
      <c r="R33">
        <f t="shared" si="11"/>
        <v>166428.8253046415</v>
      </c>
      <c r="S33">
        <f t="shared" si="11"/>
        <v>166428.8253046415</v>
      </c>
      <c r="T33">
        <f t="shared" si="11"/>
        <v>166428.8253046415</v>
      </c>
      <c r="U33">
        <f t="shared" si="11"/>
        <v>166428.8253046415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166446.15933211247</v>
      </c>
      <c r="D35" s="31">
        <f>D33+6.2888*COS((477198.868*D32+44.963)*D34)</f>
        <v>166433.33840423517</v>
      </c>
      <c r="E35" s="31">
        <f t="shared" ref="E35:U35" si="13">E33+6.2888*COS((477198.868*E32+44.963)*E34)</f>
        <v>166434.36973781302</v>
      </c>
      <c r="F35" s="31">
        <f t="shared" si="13"/>
        <v>166434.27601108473</v>
      </c>
      <c r="G35" s="31">
        <f t="shared" si="13"/>
        <v>166434.28445719607</v>
      </c>
      <c r="H35" s="31">
        <f t="shared" si="13"/>
        <v>166434.28369549543</v>
      </c>
      <c r="I35" s="31">
        <f t="shared" si="13"/>
        <v>166434.28376418364</v>
      </c>
      <c r="J35" s="31">
        <f t="shared" si="13"/>
        <v>166434.28375798961</v>
      </c>
      <c r="K35" s="31">
        <f t="shared" si="13"/>
        <v>166434.28375854803</v>
      </c>
      <c r="L35" s="31">
        <f t="shared" si="13"/>
        <v>166434.28375849762</v>
      </c>
      <c r="M35" s="31">
        <f t="shared" si="13"/>
        <v>166434.28375850234</v>
      </c>
      <c r="N35" s="31">
        <f t="shared" si="13"/>
        <v>166434.28375850193</v>
      </c>
      <c r="O35" s="31">
        <f t="shared" si="13"/>
        <v>166434.28375850193</v>
      </c>
      <c r="P35" s="31">
        <f t="shared" si="13"/>
        <v>166434.28375850193</v>
      </c>
      <c r="Q35" s="31">
        <f t="shared" si="13"/>
        <v>166434.28375850193</v>
      </c>
      <c r="R35" s="31">
        <f t="shared" si="13"/>
        <v>166434.28375850193</v>
      </c>
      <c r="S35" s="31">
        <f t="shared" si="13"/>
        <v>166434.28375850193</v>
      </c>
      <c r="T35" s="31">
        <f t="shared" si="13"/>
        <v>166434.28375850193</v>
      </c>
      <c r="U35" s="31">
        <f t="shared" si="13"/>
        <v>166434.28375850193</v>
      </c>
    </row>
    <row r="36" spans="2:21">
      <c r="B36" s="30" t="s">
        <v>5</v>
      </c>
      <c r="C36" s="31">
        <f>C35+1.274*COS((413335.35*C32+10.74)*C34)</f>
        <v>166445.05467957884</v>
      </c>
      <c r="D36" s="31">
        <f>D35+1.274*COS((413335.35*D32+10.74)*D34)</f>
        <v>166432.13632917689</v>
      </c>
      <c r="E36" s="31">
        <f t="shared" ref="E36:U36" si="14">E35+1.274*COS((413335.35*E32+10.74)*E34)</f>
        <v>166433.17397722721</v>
      </c>
      <c r="F36" s="31">
        <f t="shared" si="14"/>
        <v>166433.07966561086</v>
      </c>
      <c r="G36" s="31">
        <f t="shared" si="14"/>
        <v>166433.08816433849</v>
      </c>
      <c r="H36" s="31">
        <f t="shared" si="14"/>
        <v>166433.087397892</v>
      </c>
      <c r="I36" s="31">
        <f t="shared" si="14"/>
        <v>166433.08746700815</v>
      </c>
      <c r="J36" s="31">
        <f t="shared" si="14"/>
        <v>166433.08746077554</v>
      </c>
      <c r="K36" s="31">
        <f t="shared" si="14"/>
        <v>166433.08746133745</v>
      </c>
      <c r="L36" s="31">
        <f t="shared" si="14"/>
        <v>166433.08746128672</v>
      </c>
      <c r="M36" s="31">
        <f t="shared" si="14"/>
        <v>166433.08746129146</v>
      </c>
      <c r="N36" s="31">
        <f t="shared" si="14"/>
        <v>166433.08746129106</v>
      </c>
      <c r="O36" s="31">
        <f t="shared" si="14"/>
        <v>166433.08746129106</v>
      </c>
      <c r="P36" s="31">
        <f t="shared" si="14"/>
        <v>166433.08746129106</v>
      </c>
      <c r="Q36" s="31">
        <f t="shared" si="14"/>
        <v>166433.08746129106</v>
      </c>
      <c r="R36" s="31">
        <f t="shared" si="14"/>
        <v>166433.08746129106</v>
      </c>
      <c r="S36" s="31">
        <f t="shared" si="14"/>
        <v>166433.08746129106</v>
      </c>
      <c r="T36" s="31">
        <f t="shared" si="14"/>
        <v>166433.08746129106</v>
      </c>
      <c r="U36" s="31">
        <f t="shared" si="14"/>
        <v>166433.08746129106</v>
      </c>
    </row>
    <row r="37" spans="2:21">
      <c r="B37" s="7" t="s">
        <v>12</v>
      </c>
      <c r="C37">
        <f>C36+0.6583*COS((890534.22*C32+145.7)*C34)</f>
        <v>166445.18450905322</v>
      </c>
      <c r="D37">
        <f>D36+0.6583*COS((890534.22*D32+145.7)*D34)</f>
        <v>166432.00707235743</v>
      </c>
      <c r="E37">
        <f t="shared" ref="E37:U37" si="15">E36+0.6583*COS((890534.22*E32+145.7)*E34)</f>
        <v>166433.06516561477</v>
      </c>
      <c r="F37">
        <f t="shared" si="15"/>
        <v>166432.96898988541</v>
      </c>
      <c r="G37">
        <f t="shared" si="15"/>
        <v>166432.97765654841</v>
      </c>
      <c r="H37">
        <f t="shared" si="15"/>
        <v>166432.97687495651</v>
      </c>
      <c r="I37">
        <f t="shared" si="15"/>
        <v>166432.97694543845</v>
      </c>
      <c r="J37">
        <f t="shared" si="15"/>
        <v>166432.97693908267</v>
      </c>
      <c r="K37">
        <f t="shared" si="15"/>
        <v>166432.97693965567</v>
      </c>
      <c r="L37">
        <f t="shared" si="15"/>
        <v>166432.97693960395</v>
      </c>
      <c r="M37">
        <f t="shared" si="15"/>
        <v>166432.97693960878</v>
      </c>
      <c r="N37">
        <f t="shared" si="15"/>
        <v>166432.97693960837</v>
      </c>
      <c r="O37">
        <f t="shared" si="15"/>
        <v>166432.97693960837</v>
      </c>
      <c r="P37">
        <f t="shared" si="15"/>
        <v>166432.97693960837</v>
      </c>
      <c r="Q37">
        <f t="shared" si="15"/>
        <v>166432.97693960837</v>
      </c>
      <c r="R37">
        <f t="shared" si="15"/>
        <v>166432.97693960837</v>
      </c>
      <c r="S37">
        <f t="shared" si="15"/>
        <v>166432.97693960837</v>
      </c>
      <c r="T37">
        <f t="shared" si="15"/>
        <v>166432.97693960837</v>
      </c>
      <c r="U37">
        <f t="shared" si="15"/>
        <v>166432.97693960837</v>
      </c>
    </row>
    <row r="38" spans="2:21">
      <c r="B38" s="7" t="s">
        <v>13</v>
      </c>
      <c r="C38">
        <f>C37+0.2136*COS((954397.74*C32+179.93)*C34)</f>
        <v>166445.31305792331</v>
      </c>
      <c r="D38">
        <f>D37+0.2136*COS((954397.74*D32+179.93)*D34)</f>
        <v>166432.19447751073</v>
      </c>
      <c r="E38">
        <f t="shared" ref="E38:U38" si="16">E37+0.2136*COS((954397.74*E32+179.93)*E34)</f>
        <v>166433.24899540227</v>
      </c>
      <c r="F38">
        <f t="shared" si="16"/>
        <v>166433.15315358882</v>
      </c>
      <c r="G38">
        <f t="shared" si="16"/>
        <v>166433.16179023459</v>
      </c>
      <c r="H38">
        <f t="shared" si="16"/>
        <v>166433.16101135037</v>
      </c>
      <c r="I38">
        <f t="shared" si="16"/>
        <v>166433.16108158813</v>
      </c>
      <c r="J38">
        <f t="shared" si="16"/>
        <v>166433.16107525438</v>
      </c>
      <c r="K38">
        <f t="shared" si="16"/>
        <v>166433.1610758254</v>
      </c>
      <c r="L38">
        <f t="shared" si="16"/>
        <v>166433.16107577385</v>
      </c>
      <c r="M38">
        <f t="shared" si="16"/>
        <v>166433.16107577865</v>
      </c>
      <c r="N38">
        <f t="shared" si="16"/>
        <v>166433.16107577825</v>
      </c>
      <c r="O38">
        <f t="shared" si="16"/>
        <v>166433.16107577825</v>
      </c>
      <c r="P38">
        <f t="shared" si="16"/>
        <v>166433.16107577825</v>
      </c>
      <c r="Q38">
        <f t="shared" si="16"/>
        <v>166433.16107577825</v>
      </c>
      <c r="R38">
        <f t="shared" si="16"/>
        <v>166433.16107577825</v>
      </c>
      <c r="S38">
        <f t="shared" si="16"/>
        <v>166433.16107577825</v>
      </c>
      <c r="T38">
        <f t="shared" si="16"/>
        <v>166433.16107577825</v>
      </c>
      <c r="U38">
        <f t="shared" si="16"/>
        <v>166433.16107577825</v>
      </c>
    </row>
    <row r="39" spans="2:21">
      <c r="B39" s="7" t="s">
        <v>14</v>
      </c>
      <c r="C39">
        <f>C38+0.1851*COS((35999.05*C32+87.53)*C34)</f>
        <v>166445.34838227034</v>
      </c>
      <c r="D39">
        <f>D38+0.1851*COS((35999.05*D32+87.53)*D34)</f>
        <v>166432.22688770684</v>
      </c>
      <c r="E39">
        <f t="shared" ref="E39:U39" si="17">E38+0.1851*COS((35999.05*E32+87.53)*E34)</f>
        <v>166433.28163821562</v>
      </c>
      <c r="F39">
        <f t="shared" si="17"/>
        <v>166433.18577524976</v>
      </c>
      <c r="G39">
        <f t="shared" si="17"/>
        <v>166433.19441380157</v>
      </c>
      <c r="H39">
        <f t="shared" si="17"/>
        <v>166433.19363474546</v>
      </c>
      <c r="I39">
        <f t="shared" si="17"/>
        <v>166433.1937049987</v>
      </c>
      <c r="J39">
        <f t="shared" si="17"/>
        <v>166433.19369866356</v>
      </c>
      <c r="K39">
        <f t="shared" si="17"/>
        <v>166433.19369923472</v>
      </c>
      <c r="L39">
        <f t="shared" si="17"/>
        <v>166433.19369918315</v>
      </c>
      <c r="M39">
        <f t="shared" si="17"/>
        <v>166433.19369918795</v>
      </c>
      <c r="N39">
        <f t="shared" si="17"/>
        <v>166433.19369918754</v>
      </c>
      <c r="O39">
        <f t="shared" si="17"/>
        <v>166433.19369918754</v>
      </c>
      <c r="P39">
        <f t="shared" si="17"/>
        <v>166433.19369918754</v>
      </c>
      <c r="Q39">
        <f t="shared" si="17"/>
        <v>166433.19369918754</v>
      </c>
      <c r="R39">
        <f t="shared" si="17"/>
        <v>166433.19369918754</v>
      </c>
      <c r="S39">
        <f t="shared" si="17"/>
        <v>166433.19369918754</v>
      </c>
      <c r="T39">
        <f t="shared" si="17"/>
        <v>166433.19369918754</v>
      </c>
      <c r="U39">
        <f t="shared" si="17"/>
        <v>166433.19369918754</v>
      </c>
    </row>
    <row r="40" spans="2:21">
      <c r="B40" s="7" t="s">
        <v>15</v>
      </c>
      <c r="C40">
        <f>C39+0.1144*COS((966404*C32+276.5)*C34)</f>
        <v>166445.45315946633</v>
      </c>
      <c r="D40">
        <f>D39+0.1144*COS((966404*D32+276.5)*D34)</f>
        <v>166432.30298995442</v>
      </c>
      <c r="E40">
        <f t="shared" ref="E40:U40" si="18">E39+0.1144*COS((966404*E32+276.5)*E34)</f>
        <v>166433.36062239582</v>
      </c>
      <c r="F40">
        <f t="shared" si="18"/>
        <v>166433.26450112619</v>
      </c>
      <c r="G40">
        <f t="shared" si="18"/>
        <v>166433.27316298475</v>
      </c>
      <c r="H40">
        <f t="shared" si="18"/>
        <v>166433.272381827</v>
      </c>
      <c r="I40">
        <f t="shared" si="18"/>
        <v>166433.27245226977</v>
      </c>
      <c r="J40">
        <f t="shared" si="18"/>
        <v>166433.27244591754</v>
      </c>
      <c r="K40">
        <f t="shared" si="18"/>
        <v>166433.27244649024</v>
      </c>
      <c r="L40">
        <f t="shared" si="18"/>
        <v>166433.27244643852</v>
      </c>
      <c r="M40">
        <f t="shared" si="18"/>
        <v>166433.27244644333</v>
      </c>
      <c r="N40">
        <f t="shared" si="18"/>
        <v>166433.27244644292</v>
      </c>
      <c r="O40">
        <f t="shared" si="18"/>
        <v>166433.27244644292</v>
      </c>
      <c r="P40">
        <f t="shared" si="18"/>
        <v>166433.27244644292</v>
      </c>
      <c r="Q40">
        <f t="shared" si="18"/>
        <v>166433.27244644292</v>
      </c>
      <c r="R40">
        <f t="shared" si="18"/>
        <v>166433.27244644292</v>
      </c>
      <c r="S40">
        <f t="shared" si="18"/>
        <v>166433.27244644292</v>
      </c>
      <c r="T40">
        <f t="shared" si="18"/>
        <v>166433.27244644292</v>
      </c>
      <c r="U40">
        <f t="shared" si="18"/>
        <v>166433.27244644292</v>
      </c>
    </row>
    <row r="41" spans="2:21">
      <c r="B41" s="7" t="s">
        <v>16</v>
      </c>
      <c r="C41">
        <f>C40+0.0588*COS((63863.5*C32+124.2)*C34)</f>
        <v>166445.40918096536</v>
      </c>
      <c r="D41">
        <f>D40+0.0588*COS((63863.5*D32+124.2)*D34)</f>
        <v>166432.25792052277</v>
      </c>
      <c r="E41">
        <f t="shared" ref="E41:U41" si="19">E40+0.0588*COS((63863.5*E32+124.2)*E34)</f>
        <v>166433.3156386053</v>
      </c>
      <c r="F41">
        <f t="shared" si="19"/>
        <v>166433.2195095378</v>
      </c>
      <c r="G41">
        <f t="shared" si="19"/>
        <v>166433.22817209893</v>
      </c>
      <c r="H41">
        <f t="shared" si="19"/>
        <v>166433.22739087782</v>
      </c>
      <c r="I41">
        <f t="shared" si="19"/>
        <v>166433.22746132631</v>
      </c>
      <c r="J41">
        <f t="shared" si="19"/>
        <v>166433.22745497356</v>
      </c>
      <c r="K41">
        <f t="shared" si="19"/>
        <v>166433.22745554629</v>
      </c>
      <c r="L41">
        <f t="shared" si="19"/>
        <v>166433.22745549458</v>
      </c>
      <c r="M41">
        <f t="shared" si="19"/>
        <v>166433.22745549938</v>
      </c>
      <c r="N41">
        <f t="shared" si="19"/>
        <v>166433.22745549897</v>
      </c>
      <c r="O41">
        <f t="shared" si="19"/>
        <v>166433.22745549897</v>
      </c>
      <c r="P41">
        <f t="shared" si="19"/>
        <v>166433.22745549897</v>
      </c>
      <c r="Q41">
        <f t="shared" si="19"/>
        <v>166433.22745549897</v>
      </c>
      <c r="R41">
        <f t="shared" si="19"/>
        <v>166433.22745549897</v>
      </c>
      <c r="S41">
        <f t="shared" si="19"/>
        <v>166433.22745549897</v>
      </c>
      <c r="T41">
        <f t="shared" si="19"/>
        <v>166433.22745549897</v>
      </c>
      <c r="U41">
        <f t="shared" si="19"/>
        <v>166433.22745549897</v>
      </c>
    </row>
    <row r="42" spans="2:21">
      <c r="B42" s="7" t="s">
        <v>17</v>
      </c>
      <c r="C42">
        <f>C41+0.0571*COS((377336.3*C32+13.2)*C34)</f>
        <v>166445.46321281538</v>
      </c>
      <c r="D42">
        <f>D41+0.0571*COS((377336.3*D32+13.2)*D34)</f>
        <v>166432.31427797172</v>
      </c>
      <c r="E42">
        <f t="shared" ref="E42:U42" si="20">E41+0.0571*COS((377336.3*E32+13.2)*E34)</f>
        <v>166433.37186819417</v>
      </c>
      <c r="F42">
        <f t="shared" si="20"/>
        <v>166433.27575117099</v>
      </c>
      <c r="G42">
        <f t="shared" si="20"/>
        <v>166433.28441265022</v>
      </c>
      <c r="H42">
        <f t="shared" si="20"/>
        <v>166433.28363152672</v>
      </c>
      <c r="I42">
        <f t="shared" si="20"/>
        <v>166433.2837019664</v>
      </c>
      <c r="J42">
        <f t="shared" si="20"/>
        <v>166433.28369561446</v>
      </c>
      <c r="K42">
        <f t="shared" si="20"/>
        <v>166433.28369618711</v>
      </c>
      <c r="L42">
        <f t="shared" si="20"/>
        <v>166433.28369613539</v>
      </c>
      <c r="M42">
        <f t="shared" si="20"/>
        <v>166433.28369614019</v>
      </c>
      <c r="N42">
        <f t="shared" si="20"/>
        <v>166433.28369613978</v>
      </c>
      <c r="O42">
        <f t="shared" si="20"/>
        <v>166433.28369613978</v>
      </c>
      <c r="P42">
        <f t="shared" si="20"/>
        <v>166433.28369613978</v>
      </c>
      <c r="Q42">
        <f t="shared" si="20"/>
        <v>166433.28369613978</v>
      </c>
      <c r="R42">
        <f t="shared" si="20"/>
        <v>166433.28369613978</v>
      </c>
      <c r="S42">
        <f t="shared" si="20"/>
        <v>166433.28369613978</v>
      </c>
      <c r="T42">
        <f t="shared" si="20"/>
        <v>166433.28369613978</v>
      </c>
      <c r="U42">
        <f t="shared" si="20"/>
        <v>166433.28369613978</v>
      </c>
    </row>
    <row r="43" spans="2:21">
      <c r="B43" s="7" t="s">
        <v>18</v>
      </c>
      <c r="C43">
        <f>C42+0.0533*COS((1367733.1*C32+280.7)*C34)</f>
        <v>166445.5161055614</v>
      </c>
      <c r="D43">
        <f>D42+0.0533*COS((1367733.1*D32+280.7)*D34)</f>
        <v>166432.35391983896</v>
      </c>
      <c r="E43">
        <f t="shared" ref="E43:U43" si="21">E42+0.0533*COS((1367733.1*E32+280.7)*E34)</f>
        <v>166433.41319082351</v>
      </c>
      <c r="F43">
        <f t="shared" si="21"/>
        <v>166433.31692490863</v>
      </c>
      <c r="G43">
        <f t="shared" si="21"/>
        <v>166433.32559983715</v>
      </c>
      <c r="H43">
        <f t="shared" si="21"/>
        <v>166433.32481750101</v>
      </c>
      <c r="I43">
        <f t="shared" si="21"/>
        <v>166433.32488805003</v>
      </c>
      <c r="J43">
        <f t="shared" si="21"/>
        <v>166433.32488168826</v>
      </c>
      <c r="K43">
        <f t="shared" si="21"/>
        <v>166433.32488226178</v>
      </c>
      <c r="L43">
        <f t="shared" si="21"/>
        <v>166433.32488220997</v>
      </c>
      <c r="M43">
        <f t="shared" si="21"/>
        <v>166433.3248822148</v>
      </c>
      <c r="N43">
        <f t="shared" si="21"/>
        <v>166433.32488221439</v>
      </c>
      <c r="O43">
        <f t="shared" si="21"/>
        <v>166433.32488221439</v>
      </c>
      <c r="P43">
        <f t="shared" si="21"/>
        <v>166433.32488221439</v>
      </c>
      <c r="Q43">
        <f t="shared" si="21"/>
        <v>166433.32488221439</v>
      </c>
      <c r="R43">
        <f t="shared" si="21"/>
        <v>166433.32488221439</v>
      </c>
      <c r="S43">
        <f t="shared" si="21"/>
        <v>166433.32488221439</v>
      </c>
      <c r="T43">
        <f t="shared" si="21"/>
        <v>166433.32488221439</v>
      </c>
      <c r="U43">
        <f t="shared" si="21"/>
        <v>166433.32488221439</v>
      </c>
    </row>
    <row r="44" spans="2:21">
      <c r="B44" s="7" t="s">
        <v>19</v>
      </c>
      <c r="C44">
        <f>C43+0.0458*COS((854535.2*C32+148.2)*C34)</f>
        <v>166445.51577543304</v>
      </c>
      <c r="D44">
        <f>D43+0.0458*COS((854535.2*D32+148.2)*D34)</f>
        <v>166432.37060694856</v>
      </c>
      <c r="E44">
        <f t="shared" ref="E44:U44" si="22">E43+0.0458*COS((854535.2*E32+148.2)*E34)</f>
        <v>166433.42857799146</v>
      </c>
      <c r="F44">
        <f t="shared" si="22"/>
        <v>166433.33243089746</v>
      </c>
      <c r="G44">
        <f t="shared" si="22"/>
        <v>166433.34109512399</v>
      </c>
      <c r="H44">
        <f t="shared" si="22"/>
        <v>166433.34031375305</v>
      </c>
      <c r="I44">
        <f t="shared" si="22"/>
        <v>166433.34038421503</v>
      </c>
      <c r="J44">
        <f t="shared" si="22"/>
        <v>166433.34037786111</v>
      </c>
      <c r="K44">
        <f t="shared" si="22"/>
        <v>166433.34037843393</v>
      </c>
      <c r="L44">
        <f t="shared" si="22"/>
        <v>166433.34037838219</v>
      </c>
      <c r="M44">
        <f t="shared" si="22"/>
        <v>166433.34037838702</v>
      </c>
      <c r="N44">
        <f t="shared" si="22"/>
        <v>166433.34037838661</v>
      </c>
      <c r="O44">
        <f t="shared" si="22"/>
        <v>166433.34037838661</v>
      </c>
      <c r="P44">
        <f t="shared" si="22"/>
        <v>166433.34037838661</v>
      </c>
      <c r="Q44">
        <f t="shared" si="22"/>
        <v>166433.34037838661</v>
      </c>
      <c r="R44">
        <f t="shared" si="22"/>
        <v>166433.34037838661</v>
      </c>
      <c r="S44">
        <f t="shared" si="22"/>
        <v>166433.34037838661</v>
      </c>
      <c r="T44">
        <f t="shared" si="22"/>
        <v>166433.34037838661</v>
      </c>
      <c r="U44">
        <f t="shared" si="22"/>
        <v>166433.34037838661</v>
      </c>
    </row>
    <row r="45" spans="2:21">
      <c r="B45" s="7" t="s">
        <v>20</v>
      </c>
      <c r="C45">
        <f>C44+0.0409*COS((441199.8*C32+47.4)*C34)</f>
        <v>166445.4801933172</v>
      </c>
      <c r="D45">
        <f>D44+0.0409*COS((441199.8*D32+47.4)*D34)</f>
        <v>166432.33964080727</v>
      </c>
      <c r="E45">
        <f t="shared" ref="E45:U45" si="23">E44+0.0409*COS((441199.8*E32+47.4)*E34)</f>
        <v>166433.39719762286</v>
      </c>
      <c r="F45">
        <f t="shared" si="23"/>
        <v>166433.30108788336</v>
      </c>
      <c r="G45">
        <f t="shared" si="23"/>
        <v>166433.30974874133</v>
      </c>
      <c r="H45">
        <f t="shared" si="23"/>
        <v>166433.30896767418</v>
      </c>
      <c r="I45">
        <f t="shared" si="23"/>
        <v>166433.30903810877</v>
      </c>
      <c r="J45">
        <f t="shared" si="23"/>
        <v>166433.30903175729</v>
      </c>
      <c r="K45">
        <f t="shared" si="23"/>
        <v>166433.30903232991</v>
      </c>
      <c r="L45">
        <f t="shared" si="23"/>
        <v>166433.30903227816</v>
      </c>
      <c r="M45">
        <f t="shared" si="23"/>
        <v>166433.309032283</v>
      </c>
      <c r="N45">
        <f t="shared" si="23"/>
        <v>166433.30903228259</v>
      </c>
      <c r="O45">
        <f t="shared" si="23"/>
        <v>166433.30903228259</v>
      </c>
      <c r="P45">
        <f t="shared" si="23"/>
        <v>166433.30903228259</v>
      </c>
      <c r="Q45">
        <f t="shared" si="23"/>
        <v>166433.30903228259</v>
      </c>
      <c r="R45">
        <f t="shared" si="23"/>
        <v>166433.30903228259</v>
      </c>
      <c r="S45">
        <f t="shared" si="23"/>
        <v>166433.30903228259</v>
      </c>
      <c r="T45">
        <f t="shared" si="23"/>
        <v>166433.30903228259</v>
      </c>
      <c r="U45">
        <f t="shared" si="23"/>
        <v>166433.30903228259</v>
      </c>
    </row>
    <row r="46" spans="2:21">
      <c r="B46" s="7" t="s">
        <v>21</v>
      </c>
      <c r="C46">
        <f>C45+0.0347*COS((445267.1*C32+27.9)*C34)</f>
        <v>166445.47672658617</v>
      </c>
      <c r="D46">
        <f>D45+0.0347*COS((445267.1*D32+27.9)*D34)</f>
        <v>166432.34303611668</v>
      </c>
      <c r="E46">
        <f t="shared" ref="E46:U46" si="24">E45+0.0347*COS((445267.1*E32+27.9)*E34)</f>
        <v>166433.40004725551</v>
      </c>
      <c r="F46">
        <f t="shared" si="24"/>
        <v>166433.30398717214</v>
      </c>
      <c r="G46">
        <f t="shared" si="24"/>
        <v>166433.31264355592</v>
      </c>
      <c r="H46">
        <f t="shared" si="24"/>
        <v>166433.31186289227</v>
      </c>
      <c r="I46">
        <f t="shared" si="24"/>
        <v>166433.31193329048</v>
      </c>
      <c r="J46">
        <f t="shared" si="24"/>
        <v>166433.31192694229</v>
      </c>
      <c r="K46">
        <f t="shared" si="24"/>
        <v>166433.31192751462</v>
      </c>
      <c r="L46">
        <f t="shared" si="24"/>
        <v>166433.31192746287</v>
      </c>
      <c r="M46">
        <f t="shared" si="24"/>
        <v>166433.3119274677</v>
      </c>
      <c r="N46">
        <f t="shared" si="24"/>
        <v>166433.31192746729</v>
      </c>
      <c r="O46">
        <f t="shared" si="24"/>
        <v>166433.31192746729</v>
      </c>
      <c r="P46">
        <f t="shared" si="24"/>
        <v>166433.31192746729</v>
      </c>
      <c r="Q46">
        <f t="shared" si="24"/>
        <v>166433.31192746729</v>
      </c>
      <c r="R46">
        <f t="shared" si="24"/>
        <v>166433.31192746729</v>
      </c>
      <c r="S46">
        <f t="shared" si="24"/>
        <v>166433.31192746729</v>
      </c>
      <c r="T46">
        <f t="shared" si="24"/>
        <v>166433.31192746729</v>
      </c>
      <c r="U46">
        <f t="shared" si="24"/>
        <v>166433.31192746729</v>
      </c>
    </row>
    <row r="47" spans="2:21">
      <c r="B47" s="7" t="s">
        <v>22</v>
      </c>
      <c r="C47">
        <f>C46+0.0304*COS((513197.9*C32+222.5)*C34)</f>
        <v>166445.50686648645</v>
      </c>
      <c r="D47">
        <f>D46+0.0304*COS((513197.9*D32+222.5)*D34)</f>
        <v>166432.37149591991</v>
      </c>
      <c r="E47">
        <f t="shared" ref="E47:U47" si="25">E46+0.0304*COS((513197.9*E32+222.5)*E34)</f>
        <v>166433.42869681426</v>
      </c>
      <c r="F47">
        <f t="shared" si="25"/>
        <v>166433.33261986548</v>
      </c>
      <c r="G47">
        <f t="shared" si="25"/>
        <v>166433.34127777221</v>
      </c>
      <c r="H47">
        <f t="shared" si="25"/>
        <v>166433.34049697124</v>
      </c>
      <c r="I47">
        <f t="shared" si="25"/>
        <v>166433.34056738182</v>
      </c>
      <c r="J47">
        <f t="shared" si="25"/>
        <v>166433.34056103253</v>
      </c>
      <c r="K47">
        <f t="shared" si="25"/>
        <v>166433.34056160494</v>
      </c>
      <c r="L47">
        <f t="shared" si="25"/>
        <v>166433.3405615532</v>
      </c>
      <c r="M47">
        <f t="shared" si="25"/>
        <v>166433.34056155803</v>
      </c>
      <c r="N47">
        <f t="shared" si="25"/>
        <v>166433.34056155762</v>
      </c>
      <c r="O47">
        <f t="shared" si="25"/>
        <v>166433.34056155762</v>
      </c>
      <c r="P47">
        <f t="shared" si="25"/>
        <v>166433.34056155762</v>
      </c>
      <c r="Q47">
        <f t="shared" si="25"/>
        <v>166433.34056155762</v>
      </c>
      <c r="R47">
        <f t="shared" si="25"/>
        <v>166433.34056155762</v>
      </c>
      <c r="S47">
        <f t="shared" si="25"/>
        <v>166433.34056155762</v>
      </c>
      <c r="T47">
        <f t="shared" si="25"/>
        <v>166433.34056155762</v>
      </c>
      <c r="U47">
        <f t="shared" si="25"/>
        <v>166433.34056155762</v>
      </c>
    </row>
    <row r="48" spans="2:21">
      <c r="B48" s="7" t="s">
        <v>23</v>
      </c>
      <c r="C48">
        <f>C47+0.0154*COS((75870*C32+41)*C34)</f>
        <v>166445.51951728234</v>
      </c>
      <c r="D48">
        <f>D47+0.0154*COS((75870*D32+41)*D34)</f>
        <v>166432.38384317997</v>
      </c>
      <c r="E48">
        <f t="shared" ref="E48:U48" si="26">E47+0.0154*COS((75870*E32+41)*E34)</f>
        <v>166433.44106879129</v>
      </c>
      <c r="F48">
        <f t="shared" si="26"/>
        <v>166433.34498959844</v>
      </c>
      <c r="G48">
        <f t="shared" si="26"/>
        <v>166433.35364770741</v>
      </c>
      <c r="H48">
        <f t="shared" si="26"/>
        <v>166433.35286688819</v>
      </c>
      <c r="I48">
        <f t="shared" si="26"/>
        <v>166433.3529373004</v>
      </c>
      <c r="J48">
        <f t="shared" si="26"/>
        <v>166433.35293095096</v>
      </c>
      <c r="K48">
        <f t="shared" si="26"/>
        <v>166433.3529315234</v>
      </c>
      <c r="L48">
        <f t="shared" si="26"/>
        <v>166433.35293147166</v>
      </c>
      <c r="M48">
        <f t="shared" si="26"/>
        <v>166433.35293147649</v>
      </c>
      <c r="N48">
        <f t="shared" si="26"/>
        <v>166433.35293147608</v>
      </c>
      <c r="O48">
        <f t="shared" si="26"/>
        <v>166433.35293147608</v>
      </c>
      <c r="P48">
        <f t="shared" si="26"/>
        <v>166433.35293147608</v>
      </c>
      <c r="Q48">
        <f t="shared" si="26"/>
        <v>166433.35293147608</v>
      </c>
      <c r="R48">
        <f t="shared" si="26"/>
        <v>166433.35293147608</v>
      </c>
      <c r="S48">
        <f t="shared" si="26"/>
        <v>166433.35293147608</v>
      </c>
      <c r="T48">
        <f t="shared" si="26"/>
        <v>166433.35293147608</v>
      </c>
      <c r="U48">
        <f t="shared" si="26"/>
        <v>166433.35293147608</v>
      </c>
    </row>
    <row r="49" spans="2:21">
      <c r="B49" s="7" t="s">
        <v>24</v>
      </c>
      <c r="C49">
        <f>C48+0.0125*COS((1443603*C32+52)*C34)</f>
        <v>166445.52781450577</v>
      </c>
      <c r="D49">
        <f>D48+0.0125*COS((1443603*D32+52)*D34)</f>
        <v>166432.39608713443</v>
      </c>
      <c r="E49">
        <f t="shared" ref="E49:U49" si="27">E48+0.0125*COS((1443603*E32+52)*E34)</f>
        <v>166433.45316790853</v>
      </c>
      <c r="F49">
        <f t="shared" si="27"/>
        <v>166433.35710320406</v>
      </c>
      <c r="G49">
        <f t="shared" si="27"/>
        <v>166433.36576001826</v>
      </c>
      <c r="H49">
        <f t="shared" si="27"/>
        <v>166433.3649793159</v>
      </c>
      <c r="I49">
        <f t="shared" si="27"/>
        <v>166433.36504971757</v>
      </c>
      <c r="J49">
        <f t="shared" si="27"/>
        <v>166433.36504336909</v>
      </c>
      <c r="K49">
        <f t="shared" si="27"/>
        <v>166433.36504394145</v>
      </c>
      <c r="L49">
        <f t="shared" si="27"/>
        <v>166433.3650438897</v>
      </c>
      <c r="M49">
        <f t="shared" si="27"/>
        <v>166433.36504389453</v>
      </c>
      <c r="N49">
        <f t="shared" si="27"/>
        <v>166433.36504389413</v>
      </c>
      <c r="O49">
        <f t="shared" si="27"/>
        <v>166433.36504389413</v>
      </c>
      <c r="P49">
        <f t="shared" si="27"/>
        <v>166433.36504389413</v>
      </c>
      <c r="Q49">
        <f t="shared" si="27"/>
        <v>166433.36504389413</v>
      </c>
      <c r="R49">
        <f t="shared" si="27"/>
        <v>166433.36504389413</v>
      </c>
      <c r="S49">
        <f t="shared" si="27"/>
        <v>166433.36504389413</v>
      </c>
      <c r="T49">
        <f t="shared" si="27"/>
        <v>166433.36504389413</v>
      </c>
      <c r="U49">
        <f t="shared" si="27"/>
        <v>166433.36504389413</v>
      </c>
    </row>
    <row r="50" spans="2:21">
      <c r="B50" s="7" t="s">
        <v>25</v>
      </c>
      <c r="C50">
        <f>C49+0.011*COS((489205*C32+142)*C34)</f>
        <v>166445.5269039908</v>
      </c>
      <c r="D50">
        <f>D49+0.011*COS((489205*D32+142)*D34)</f>
        <v>166432.39283124477</v>
      </c>
      <c r="E50">
        <f t="shared" ref="E50:U50" si="28">E49+0.011*COS((489205*E32+142)*E34)</f>
        <v>166433.45009477556</v>
      </c>
      <c r="F50">
        <f t="shared" si="28"/>
        <v>166433.35401341182</v>
      </c>
      <c r="G50">
        <f t="shared" si="28"/>
        <v>166433.36267172685</v>
      </c>
      <c r="H50">
        <f t="shared" si="28"/>
        <v>166433.36189088915</v>
      </c>
      <c r="I50">
        <f t="shared" si="28"/>
        <v>166433.36196130302</v>
      </c>
      <c r="J50">
        <f t="shared" si="28"/>
        <v>166433.36195495343</v>
      </c>
      <c r="K50">
        <f t="shared" si="28"/>
        <v>166433.36195552591</v>
      </c>
      <c r="L50">
        <f t="shared" si="28"/>
        <v>166433.36195547413</v>
      </c>
      <c r="M50">
        <f t="shared" si="28"/>
        <v>166433.36195547896</v>
      </c>
      <c r="N50">
        <f t="shared" si="28"/>
        <v>166433.36195547855</v>
      </c>
      <c r="O50">
        <f t="shared" si="28"/>
        <v>166433.36195547855</v>
      </c>
      <c r="P50">
        <f t="shared" si="28"/>
        <v>166433.36195547855</v>
      </c>
      <c r="Q50">
        <f t="shared" si="28"/>
        <v>166433.36195547855</v>
      </c>
      <c r="R50">
        <f t="shared" si="28"/>
        <v>166433.36195547855</v>
      </c>
      <c r="S50">
        <f t="shared" si="28"/>
        <v>166433.36195547855</v>
      </c>
      <c r="T50">
        <f t="shared" si="28"/>
        <v>166433.36195547855</v>
      </c>
      <c r="U50">
        <f t="shared" si="28"/>
        <v>166433.36195547855</v>
      </c>
    </row>
    <row r="51" spans="2:21">
      <c r="B51" s="7" t="s">
        <v>26</v>
      </c>
      <c r="C51">
        <f>C50+0.0107*COS((1303870*C32+246)*C34)</f>
        <v>166445.51882400693</v>
      </c>
      <c r="D51">
        <f>D50+0.0107*COS((1303870*D32+246)*D34)</f>
        <v>166432.38222846243</v>
      </c>
      <c r="E51">
        <f t="shared" ref="E51:U51" si="29">E50+0.0107*COS((1303870*E32+246)*E34)</f>
        <v>166433.43956984079</v>
      </c>
      <c r="F51">
        <f t="shared" si="29"/>
        <v>166433.34348046468</v>
      </c>
      <c r="G51">
        <f t="shared" si="29"/>
        <v>166433.35213949406</v>
      </c>
      <c r="H51">
        <f t="shared" si="29"/>
        <v>166433.3513585919</v>
      </c>
      <c r="I51">
        <f t="shared" si="29"/>
        <v>166433.35142901156</v>
      </c>
      <c r="J51">
        <f t="shared" si="29"/>
        <v>166433.35142266145</v>
      </c>
      <c r="K51">
        <f t="shared" si="29"/>
        <v>166433.35142323398</v>
      </c>
      <c r="L51">
        <f t="shared" si="29"/>
        <v>166433.3514231822</v>
      </c>
      <c r="M51">
        <f t="shared" si="29"/>
        <v>166433.35142318704</v>
      </c>
      <c r="N51">
        <f t="shared" si="29"/>
        <v>166433.35142318663</v>
      </c>
      <c r="O51">
        <f t="shared" si="29"/>
        <v>166433.35142318663</v>
      </c>
      <c r="P51">
        <f t="shared" si="29"/>
        <v>166433.35142318663</v>
      </c>
      <c r="Q51">
        <f t="shared" si="29"/>
        <v>166433.35142318663</v>
      </c>
      <c r="R51">
        <f t="shared" si="29"/>
        <v>166433.35142318663</v>
      </c>
      <c r="S51">
        <f t="shared" si="29"/>
        <v>166433.35142318663</v>
      </c>
      <c r="T51">
        <f t="shared" si="29"/>
        <v>166433.35142318663</v>
      </c>
      <c r="U51">
        <f t="shared" si="29"/>
        <v>166433.35142318663</v>
      </c>
    </row>
    <row r="52" spans="2:21">
      <c r="B52" s="7" t="s">
        <v>27</v>
      </c>
      <c r="C52">
        <f>C51+0.01*COS((1431597*C32+315)*C34)</f>
        <v>166445.51312560186</v>
      </c>
      <c r="D52">
        <f>D51+0.01*COS((1431597*D32+315)*D34)</f>
        <v>166432.38253375719</v>
      </c>
      <c r="E52">
        <f t="shared" ref="E52:U52" si="30">E51+0.01*COS((1431597*E32+315)*E34)</f>
        <v>166433.43936753296</v>
      </c>
      <c r="F52">
        <f t="shared" si="30"/>
        <v>166433.34332431719</v>
      </c>
      <c r="G52">
        <f t="shared" si="30"/>
        <v>166433.35197918696</v>
      </c>
      <c r="H52">
        <f t="shared" si="30"/>
        <v>166433.35119865995</v>
      </c>
      <c r="I52">
        <f t="shared" si="30"/>
        <v>166433.35126904576</v>
      </c>
      <c r="J52">
        <f t="shared" si="30"/>
        <v>166433.35126269871</v>
      </c>
      <c r="K52">
        <f t="shared" si="30"/>
        <v>166433.35126327098</v>
      </c>
      <c r="L52">
        <f t="shared" si="30"/>
        <v>166433.3512632192</v>
      </c>
      <c r="M52">
        <f t="shared" si="30"/>
        <v>166433.35126322403</v>
      </c>
      <c r="N52">
        <f t="shared" si="30"/>
        <v>166433.35126322362</v>
      </c>
      <c r="O52">
        <f t="shared" si="30"/>
        <v>166433.35126322362</v>
      </c>
      <c r="P52">
        <f t="shared" si="30"/>
        <v>166433.35126322362</v>
      </c>
      <c r="Q52">
        <f t="shared" si="30"/>
        <v>166433.35126322362</v>
      </c>
      <c r="R52">
        <f t="shared" si="30"/>
        <v>166433.35126322362</v>
      </c>
      <c r="S52">
        <f t="shared" si="30"/>
        <v>166433.35126322362</v>
      </c>
      <c r="T52">
        <f t="shared" si="30"/>
        <v>166433.35126322362</v>
      </c>
      <c r="U52">
        <f t="shared" si="30"/>
        <v>166433.35126322362</v>
      </c>
    </row>
    <row r="53" spans="2:21">
      <c r="B53" s="7" t="s">
        <v>28</v>
      </c>
      <c r="C53">
        <f>C52+0.0085*COS((826671*C32+111)*C34)</f>
        <v>166445.50581059314</v>
      </c>
      <c r="D53">
        <f>D52+0.0085*COS((826671*D32+111)*D34)</f>
        <v>166432.37726416919</v>
      </c>
      <c r="E53">
        <f t="shared" ref="E53:U53" si="31">E52+0.0085*COS((826671*E32+111)*E34)</f>
        <v>166433.43390472318</v>
      </c>
      <c r="F53">
        <f t="shared" si="31"/>
        <v>166433.33787888775</v>
      </c>
      <c r="G53">
        <f t="shared" si="31"/>
        <v>166433.34653218981</v>
      </c>
      <c r="H53">
        <f t="shared" si="31"/>
        <v>166433.34575180415</v>
      </c>
      <c r="I53">
        <f t="shared" si="31"/>
        <v>166433.34582217722</v>
      </c>
      <c r="J53">
        <f t="shared" si="31"/>
        <v>166433.34581583133</v>
      </c>
      <c r="K53">
        <f t="shared" si="31"/>
        <v>166433.34581640348</v>
      </c>
      <c r="L53">
        <f t="shared" si="31"/>
        <v>166433.34581635171</v>
      </c>
      <c r="M53">
        <f t="shared" si="31"/>
        <v>166433.34581635654</v>
      </c>
      <c r="N53">
        <f t="shared" si="31"/>
        <v>166433.34581635613</v>
      </c>
      <c r="O53">
        <f t="shared" si="31"/>
        <v>166433.34581635613</v>
      </c>
      <c r="P53">
        <f t="shared" si="31"/>
        <v>166433.34581635613</v>
      </c>
      <c r="Q53">
        <f t="shared" si="31"/>
        <v>166433.34581635613</v>
      </c>
      <c r="R53">
        <f t="shared" si="31"/>
        <v>166433.34581635613</v>
      </c>
      <c r="S53">
        <f t="shared" si="31"/>
        <v>166433.34581635613</v>
      </c>
      <c r="T53">
        <f t="shared" si="31"/>
        <v>166433.34581635613</v>
      </c>
      <c r="U53">
        <f t="shared" si="31"/>
        <v>166433.34581635613</v>
      </c>
    </row>
    <row r="54" spans="2:21">
      <c r="B54" s="7" t="s">
        <v>29</v>
      </c>
      <c r="C54">
        <f>C53+0.0079*COS((449334*C32+188)*C34)</f>
        <v>166445.49980098777</v>
      </c>
      <c r="D54">
        <f>D53+0.0079*COS((449334*D32+188)*D34)</f>
        <v>166432.37035604913</v>
      </c>
      <c r="E54">
        <f t="shared" ref="E54:U54" si="32">E53+0.0079*COS((449334*E32+188)*E34)</f>
        <v>166433.42705854416</v>
      </c>
      <c r="F54">
        <f t="shared" si="32"/>
        <v>166433.33102700362</v>
      </c>
      <c r="G54">
        <f t="shared" si="32"/>
        <v>166433.33968081916</v>
      </c>
      <c r="H54">
        <f t="shared" si="32"/>
        <v>166433.3389003872</v>
      </c>
      <c r="I54">
        <f t="shared" si="32"/>
        <v>166433.33897076442</v>
      </c>
      <c r="J54">
        <f t="shared" si="32"/>
        <v>166433.33896441816</v>
      </c>
      <c r="K54">
        <f t="shared" si="32"/>
        <v>166433.33896499034</v>
      </c>
      <c r="L54">
        <f t="shared" si="32"/>
        <v>166433.33896493856</v>
      </c>
      <c r="M54">
        <f t="shared" si="32"/>
        <v>166433.3389649434</v>
      </c>
      <c r="N54">
        <f t="shared" si="32"/>
        <v>166433.33896494299</v>
      </c>
      <c r="O54">
        <f t="shared" si="32"/>
        <v>166433.33896494299</v>
      </c>
      <c r="P54">
        <f t="shared" si="32"/>
        <v>166433.33896494299</v>
      </c>
      <c r="Q54">
        <f t="shared" si="32"/>
        <v>166433.33896494299</v>
      </c>
      <c r="R54">
        <f t="shared" si="32"/>
        <v>166433.33896494299</v>
      </c>
      <c r="S54">
        <f t="shared" si="32"/>
        <v>166433.33896494299</v>
      </c>
      <c r="T54">
        <f t="shared" si="32"/>
        <v>166433.33896494299</v>
      </c>
      <c r="U54">
        <f t="shared" si="32"/>
        <v>166433.33896494299</v>
      </c>
    </row>
    <row r="55" spans="2:21">
      <c r="B55" s="7" t="s">
        <v>30</v>
      </c>
      <c r="C55">
        <f>C54+0.0068*COS((926533*C32+323)*C34)</f>
        <v>166445.50235413399</v>
      </c>
      <c r="D55">
        <f>D54+0.0068*COS((926533*D32+323)*D34)</f>
        <v>166432.37017062039</v>
      </c>
      <c r="E55">
        <f t="shared" ref="E55:U55" si="33">E54+0.0068*COS((926533*E32+323)*E34)</f>
        <v>166433.42709651389</v>
      </c>
      <c r="F55">
        <f t="shared" si="33"/>
        <v>166433.33104465521</v>
      </c>
      <c r="G55">
        <f t="shared" si="33"/>
        <v>166433.33970030159</v>
      </c>
      <c r="H55">
        <f t="shared" si="33"/>
        <v>166433.33891970452</v>
      </c>
      <c r="I55">
        <f t="shared" si="33"/>
        <v>166433.33899009661</v>
      </c>
      <c r="J55">
        <f t="shared" si="33"/>
        <v>166433.33898374901</v>
      </c>
      <c r="K55">
        <f t="shared" si="33"/>
        <v>166433.33898432134</v>
      </c>
      <c r="L55">
        <f t="shared" si="33"/>
        <v>166433.33898426953</v>
      </c>
      <c r="M55">
        <f t="shared" si="33"/>
        <v>166433.33898427436</v>
      </c>
      <c r="N55">
        <f t="shared" si="33"/>
        <v>166433.33898427396</v>
      </c>
      <c r="O55">
        <f t="shared" si="33"/>
        <v>166433.33898427396</v>
      </c>
      <c r="P55">
        <f t="shared" si="33"/>
        <v>166433.33898427396</v>
      </c>
      <c r="Q55">
        <f t="shared" si="33"/>
        <v>166433.33898427396</v>
      </c>
      <c r="R55">
        <f t="shared" si="33"/>
        <v>166433.33898427396</v>
      </c>
      <c r="S55">
        <f t="shared" si="33"/>
        <v>166433.33898427396</v>
      </c>
      <c r="T55">
        <f t="shared" si="33"/>
        <v>166433.33898427396</v>
      </c>
      <c r="U55">
        <f t="shared" si="33"/>
        <v>166433.33898427396</v>
      </c>
    </row>
    <row r="56" spans="2:21">
      <c r="B56" s="7" t="s">
        <v>31</v>
      </c>
      <c r="C56">
        <f>C55+0.0052*COS((31932*C32+107)*C34)</f>
        <v>166445.50709643264</v>
      </c>
      <c r="D56">
        <f>D55+0.0052*COS((31932*D32+107)*D34)</f>
        <v>166432.37488213941</v>
      </c>
      <c r="E56">
        <f t="shared" ref="E56:U56" si="34">E55+0.0052*COS((31932*E32+107)*E34)</f>
        <v>166433.43181052146</v>
      </c>
      <c r="F56">
        <f t="shared" si="34"/>
        <v>166433.3357584367</v>
      </c>
      <c r="G56">
        <f t="shared" si="34"/>
        <v>166433.34441410346</v>
      </c>
      <c r="H56">
        <f t="shared" si="34"/>
        <v>166433.34363350456</v>
      </c>
      <c r="I56">
        <f t="shared" si="34"/>
        <v>166433.34370389683</v>
      </c>
      <c r="J56">
        <f t="shared" si="34"/>
        <v>166433.34369754922</v>
      </c>
      <c r="K56">
        <f t="shared" si="34"/>
        <v>166433.34369812155</v>
      </c>
      <c r="L56">
        <f t="shared" si="34"/>
        <v>166433.34369806974</v>
      </c>
      <c r="M56">
        <f t="shared" si="34"/>
        <v>166433.34369807458</v>
      </c>
      <c r="N56">
        <f t="shared" si="34"/>
        <v>166433.34369807417</v>
      </c>
      <c r="O56">
        <f t="shared" si="34"/>
        <v>166433.34369807417</v>
      </c>
      <c r="P56">
        <f t="shared" si="34"/>
        <v>166433.34369807417</v>
      </c>
      <c r="Q56">
        <f t="shared" si="34"/>
        <v>166433.34369807417</v>
      </c>
      <c r="R56">
        <f t="shared" si="34"/>
        <v>166433.34369807417</v>
      </c>
      <c r="S56">
        <f t="shared" si="34"/>
        <v>166433.34369807417</v>
      </c>
      <c r="T56">
        <f t="shared" si="34"/>
        <v>166433.34369807417</v>
      </c>
      <c r="U56">
        <f t="shared" si="34"/>
        <v>166433.34369807417</v>
      </c>
    </row>
    <row r="57" spans="2:21">
      <c r="B57" s="7" t="s">
        <v>32</v>
      </c>
      <c r="C57">
        <f>C56+0.005*COS((481266*C32+205)*C34)</f>
        <v>166445.5056969772</v>
      </c>
      <c r="D57">
        <f>D56+0.005*COS((481266*D32+205)*D34)</f>
        <v>166432.37453447285</v>
      </c>
      <c r="E57">
        <f t="shared" ref="E57:U57" si="35">E56+0.005*COS((481266*E32+205)*E34)</f>
        <v>166433.43137778444</v>
      </c>
      <c r="F57">
        <f t="shared" si="35"/>
        <v>166433.33533343129</v>
      </c>
      <c r="G57">
        <f t="shared" si="35"/>
        <v>166433.34398840132</v>
      </c>
      <c r="H57">
        <f t="shared" si="35"/>
        <v>166433.34320786525</v>
      </c>
      <c r="I57">
        <f t="shared" si="35"/>
        <v>166433.34327825185</v>
      </c>
      <c r="J57">
        <f t="shared" si="35"/>
        <v>166433.34327190477</v>
      </c>
      <c r="K57">
        <f t="shared" si="35"/>
        <v>166433.34327247704</v>
      </c>
      <c r="L57">
        <f t="shared" si="35"/>
        <v>166433.34327242523</v>
      </c>
      <c r="M57">
        <f t="shared" si="35"/>
        <v>166433.34327243007</v>
      </c>
      <c r="N57">
        <f t="shared" si="35"/>
        <v>166433.34327242966</v>
      </c>
      <c r="O57">
        <f t="shared" si="35"/>
        <v>166433.34327242966</v>
      </c>
      <c r="P57">
        <f t="shared" si="35"/>
        <v>166433.34327242966</v>
      </c>
      <c r="Q57">
        <f t="shared" si="35"/>
        <v>166433.34327242966</v>
      </c>
      <c r="R57">
        <f t="shared" si="35"/>
        <v>166433.34327242966</v>
      </c>
      <c r="S57">
        <f t="shared" si="35"/>
        <v>166433.34327242966</v>
      </c>
      <c r="T57">
        <f t="shared" si="35"/>
        <v>166433.34327242966</v>
      </c>
      <c r="U57">
        <f t="shared" si="35"/>
        <v>166433.34327242966</v>
      </c>
    </row>
    <row r="58" spans="2:21">
      <c r="B58" s="7" t="s">
        <v>33</v>
      </c>
      <c r="C58">
        <f>C57+0.004*COS((1331734*C32+283)*C34)</f>
        <v>166445.50189875788</v>
      </c>
      <c r="D58">
        <f>D57+0.004*COS((1331734*D32+283)*D34)</f>
        <v>166432.37208392911</v>
      </c>
      <c r="E58">
        <f t="shared" ref="E58:U58" si="36">E57+0.004*COS((1331734*E32+283)*E34)</f>
        <v>166433.42878072796</v>
      </c>
      <c r="F58">
        <f t="shared" si="36"/>
        <v>166433.33274946435</v>
      </c>
      <c r="G58">
        <f t="shared" si="36"/>
        <v>166433.34140325297</v>
      </c>
      <c r="H58">
        <f t="shared" si="36"/>
        <v>166433.34062282342</v>
      </c>
      <c r="I58">
        <f t="shared" si="36"/>
        <v>166433.34069320041</v>
      </c>
      <c r="J58">
        <f t="shared" si="36"/>
        <v>166433.34068685421</v>
      </c>
      <c r="K58">
        <f t="shared" si="36"/>
        <v>166433.34068742639</v>
      </c>
      <c r="L58">
        <f t="shared" si="36"/>
        <v>166433.34068737458</v>
      </c>
      <c r="M58">
        <f t="shared" si="36"/>
        <v>166433.34068737942</v>
      </c>
      <c r="N58">
        <f t="shared" si="36"/>
        <v>166433.34068737901</v>
      </c>
      <c r="O58">
        <f t="shared" si="36"/>
        <v>166433.34068737901</v>
      </c>
      <c r="P58">
        <f t="shared" si="36"/>
        <v>166433.34068737901</v>
      </c>
      <c r="Q58">
        <f t="shared" si="36"/>
        <v>166433.34068737901</v>
      </c>
      <c r="R58">
        <f t="shared" si="36"/>
        <v>166433.34068737901</v>
      </c>
      <c r="S58">
        <f t="shared" si="36"/>
        <v>166433.34068737901</v>
      </c>
      <c r="T58">
        <f t="shared" si="36"/>
        <v>166433.34068737901</v>
      </c>
      <c r="U58">
        <f t="shared" si="36"/>
        <v>166433.34068737901</v>
      </c>
    </row>
    <row r="59" spans="2:21">
      <c r="B59" s="7" t="s">
        <v>34</v>
      </c>
      <c r="C59">
        <f>C58+0.004*COS((1844932*C32+56)*C34)</f>
        <v>166445.5036045392</v>
      </c>
      <c r="D59">
        <f>D58+0.004*COS((1844932*D32+56)*D34)</f>
        <v>166432.37589384979</v>
      </c>
      <c r="E59">
        <f t="shared" ref="E59:U59" si="37">E58+0.004*COS((1844932*E32+56)*E34)</f>
        <v>166433.43250284213</v>
      </c>
      <c r="F59">
        <f t="shared" si="37"/>
        <v>166433.33648022823</v>
      </c>
      <c r="G59">
        <f t="shared" si="37"/>
        <v>166433.34513324287</v>
      </c>
      <c r="H59">
        <f t="shared" si="37"/>
        <v>166433.34435288314</v>
      </c>
      <c r="I59">
        <f t="shared" si="37"/>
        <v>166433.34442325385</v>
      </c>
      <c r="J59">
        <f t="shared" si="37"/>
        <v>166433.34441690822</v>
      </c>
      <c r="K59">
        <f t="shared" si="37"/>
        <v>166433.34441748034</v>
      </c>
      <c r="L59">
        <f t="shared" si="37"/>
        <v>166433.34441742854</v>
      </c>
      <c r="M59">
        <f t="shared" si="37"/>
        <v>166433.34441743337</v>
      </c>
      <c r="N59">
        <f t="shared" si="37"/>
        <v>166433.34441743296</v>
      </c>
      <c r="O59">
        <f t="shared" si="37"/>
        <v>166433.34441743296</v>
      </c>
      <c r="P59">
        <f t="shared" si="37"/>
        <v>166433.34441743296</v>
      </c>
      <c r="Q59">
        <f t="shared" si="37"/>
        <v>166433.34441743296</v>
      </c>
      <c r="R59">
        <f t="shared" si="37"/>
        <v>166433.34441743296</v>
      </c>
      <c r="S59">
        <f t="shared" si="37"/>
        <v>166433.34441743296</v>
      </c>
      <c r="T59">
        <f t="shared" si="37"/>
        <v>166433.34441743296</v>
      </c>
      <c r="U59">
        <f t="shared" si="37"/>
        <v>166433.34441743296</v>
      </c>
    </row>
    <row r="60" spans="2:21">
      <c r="B60" s="7" t="s">
        <v>35</v>
      </c>
      <c r="C60">
        <f>C59+0.004*COS((133*C32+29)*C34)</f>
        <v>166445.5046441317</v>
      </c>
      <c r="D60">
        <f>D59+0.004*COS((133*D32+29)*D34)</f>
        <v>166432.37693367081</v>
      </c>
      <c r="E60">
        <f t="shared" ref="E60:U60" si="38">E59+0.004*COS((133*E32+29)*E34)</f>
        <v>166433.43354264493</v>
      </c>
      <c r="F60">
        <f t="shared" si="38"/>
        <v>166433.33752003268</v>
      </c>
      <c r="G60">
        <f t="shared" si="38"/>
        <v>166433.34617304718</v>
      </c>
      <c r="H60">
        <f t="shared" si="38"/>
        <v>166433.34539268745</v>
      </c>
      <c r="I60">
        <f t="shared" si="38"/>
        <v>166433.34546305815</v>
      </c>
      <c r="J60">
        <f t="shared" si="38"/>
        <v>166433.34545671253</v>
      </c>
      <c r="K60">
        <f t="shared" si="38"/>
        <v>166433.34545728465</v>
      </c>
      <c r="L60">
        <f t="shared" si="38"/>
        <v>166433.34545723285</v>
      </c>
      <c r="M60">
        <f t="shared" si="38"/>
        <v>166433.34545723768</v>
      </c>
      <c r="N60">
        <f t="shared" si="38"/>
        <v>166433.34545723727</v>
      </c>
      <c r="O60">
        <f t="shared" si="38"/>
        <v>166433.34545723727</v>
      </c>
      <c r="P60">
        <f t="shared" si="38"/>
        <v>166433.34545723727</v>
      </c>
      <c r="Q60">
        <f t="shared" si="38"/>
        <v>166433.34545723727</v>
      </c>
      <c r="R60">
        <f t="shared" si="38"/>
        <v>166433.34545723727</v>
      </c>
      <c r="S60">
        <f t="shared" si="38"/>
        <v>166433.34545723727</v>
      </c>
      <c r="T60">
        <f t="shared" si="38"/>
        <v>166433.34545723727</v>
      </c>
      <c r="U60">
        <f t="shared" si="38"/>
        <v>166433.34545723727</v>
      </c>
    </row>
    <row r="61" spans="2:21">
      <c r="B61" s="7" t="s">
        <v>36</v>
      </c>
      <c r="C61">
        <f>C60+0.0038*COS((1781068*C32+21)*C34)</f>
        <v>166445.50607973197</v>
      </c>
      <c r="D61">
        <f>D60+0.0038*COS((1781068*D32+21)*D34)</f>
        <v>166432.37543674736</v>
      </c>
      <c r="E61">
        <f t="shared" ref="E61:U61" si="39">E60+0.0038*COS((1781068*E32+21)*E34)</f>
        <v>166433.43226915775</v>
      </c>
      <c r="F61">
        <f t="shared" si="39"/>
        <v>166433.33622600237</v>
      </c>
      <c r="G61">
        <f t="shared" si="39"/>
        <v>166433.34488086624</v>
      </c>
      <c r="H61">
        <f t="shared" si="39"/>
        <v>166433.34410033972</v>
      </c>
      <c r="I61">
        <f t="shared" si="39"/>
        <v>166433.34417072547</v>
      </c>
      <c r="J61">
        <f t="shared" si="39"/>
        <v>166433.34416437848</v>
      </c>
      <c r="K61">
        <f t="shared" si="39"/>
        <v>166433.34416495071</v>
      </c>
      <c r="L61">
        <f t="shared" si="39"/>
        <v>166433.34416489891</v>
      </c>
      <c r="M61">
        <f t="shared" si="39"/>
        <v>166433.34416490374</v>
      </c>
      <c r="N61">
        <f t="shared" si="39"/>
        <v>166433.34416490333</v>
      </c>
      <c r="O61">
        <f t="shared" si="39"/>
        <v>166433.34416490333</v>
      </c>
      <c r="P61">
        <f t="shared" si="39"/>
        <v>166433.34416490333</v>
      </c>
      <c r="Q61">
        <f t="shared" si="39"/>
        <v>166433.34416490333</v>
      </c>
      <c r="R61">
        <f t="shared" si="39"/>
        <v>166433.34416490333</v>
      </c>
      <c r="S61">
        <f t="shared" si="39"/>
        <v>166433.34416490333</v>
      </c>
      <c r="T61">
        <f t="shared" si="39"/>
        <v>166433.34416490333</v>
      </c>
      <c r="U61">
        <f t="shared" si="39"/>
        <v>166433.34416490333</v>
      </c>
    </row>
    <row r="62" spans="2:21">
      <c r="B62" s="7" t="s">
        <v>37</v>
      </c>
      <c r="C62">
        <f>C61+0.0037*COS((541062*C32+259)*C34)</f>
        <v>166445.50751326024</v>
      </c>
      <c r="D62">
        <f>D61+0.0037*COS((541062*D32+259)*D34)</f>
        <v>166432.3760158548</v>
      </c>
      <c r="E62">
        <f t="shared" ref="E62:U62" si="40">E61+0.0037*COS((541062*E32+259)*E34)</f>
        <v>166433.43291827053</v>
      </c>
      <c r="F62">
        <f t="shared" si="40"/>
        <v>166433.33686875823</v>
      </c>
      <c r="G62">
        <f t="shared" si="40"/>
        <v>166433.345524195</v>
      </c>
      <c r="H62">
        <f t="shared" si="40"/>
        <v>166433.34474361679</v>
      </c>
      <c r="I62">
        <f t="shared" si="40"/>
        <v>166433.3448140072</v>
      </c>
      <c r="J62">
        <f t="shared" si="40"/>
        <v>166433.3448076598</v>
      </c>
      <c r="K62">
        <f t="shared" si="40"/>
        <v>166433.34480823207</v>
      </c>
      <c r="L62">
        <f t="shared" si="40"/>
        <v>166433.34480818026</v>
      </c>
      <c r="M62">
        <f t="shared" si="40"/>
        <v>166433.34480818509</v>
      </c>
      <c r="N62">
        <f t="shared" si="40"/>
        <v>166433.34480818469</v>
      </c>
      <c r="O62">
        <f t="shared" si="40"/>
        <v>166433.34480818469</v>
      </c>
      <c r="P62">
        <f t="shared" si="40"/>
        <v>166433.34480818469</v>
      </c>
      <c r="Q62">
        <f t="shared" si="40"/>
        <v>166433.34480818469</v>
      </c>
      <c r="R62">
        <f t="shared" si="40"/>
        <v>166433.34480818469</v>
      </c>
      <c r="S62">
        <f t="shared" si="40"/>
        <v>166433.34480818469</v>
      </c>
      <c r="T62">
        <f t="shared" si="40"/>
        <v>166433.34480818469</v>
      </c>
      <c r="U62">
        <f t="shared" si="40"/>
        <v>166433.34480818469</v>
      </c>
    </row>
    <row r="63" spans="2:21">
      <c r="B63" s="7" t="s">
        <v>38</v>
      </c>
      <c r="C63">
        <f>C62+0.0028*COS((1934*C32+145)*C34)</f>
        <v>166445.50736811725</v>
      </c>
      <c r="D63">
        <f>D62+0.0028*COS((1934*D32+145)*D34)</f>
        <v>166432.37587311759</v>
      </c>
      <c r="E63">
        <f t="shared" ref="E63:U63" si="41">E62+0.0028*COS((1934*E32+145)*E34)</f>
        <v>166433.43277534153</v>
      </c>
      <c r="F63">
        <f t="shared" si="41"/>
        <v>166433.33672584669</v>
      </c>
      <c r="G63">
        <f t="shared" si="41"/>
        <v>166433.34538128189</v>
      </c>
      <c r="H63">
        <f t="shared" si="41"/>
        <v>166433.3446007038</v>
      </c>
      <c r="I63">
        <f t="shared" si="41"/>
        <v>166433.34467109421</v>
      </c>
      <c r="J63">
        <f t="shared" si="41"/>
        <v>166433.34466474681</v>
      </c>
      <c r="K63">
        <f t="shared" si="41"/>
        <v>166433.34466531908</v>
      </c>
      <c r="L63">
        <f t="shared" si="41"/>
        <v>166433.34466526727</v>
      </c>
      <c r="M63">
        <f t="shared" si="41"/>
        <v>166433.3446652721</v>
      </c>
      <c r="N63">
        <f t="shared" si="41"/>
        <v>166433.3446652717</v>
      </c>
      <c r="O63">
        <f t="shared" si="41"/>
        <v>166433.3446652717</v>
      </c>
      <c r="P63">
        <f t="shared" si="41"/>
        <v>166433.3446652717</v>
      </c>
      <c r="Q63">
        <f t="shared" si="41"/>
        <v>166433.3446652717</v>
      </c>
      <c r="R63">
        <f t="shared" si="41"/>
        <v>166433.3446652717</v>
      </c>
      <c r="S63">
        <f t="shared" si="41"/>
        <v>166433.3446652717</v>
      </c>
      <c r="T63">
        <f t="shared" si="41"/>
        <v>166433.3446652717</v>
      </c>
      <c r="U63">
        <f t="shared" si="41"/>
        <v>166433.3446652717</v>
      </c>
    </row>
    <row r="64" spans="2:21">
      <c r="B64" s="7" t="s">
        <v>39</v>
      </c>
      <c r="C64">
        <f>C63+0.0027*COS((918399*C32+182)*C34)</f>
        <v>166445.50535234794</v>
      </c>
      <c r="D64">
        <f>D63+0.0027*COS((918399*D32+182)*D34)</f>
        <v>166432.37330962034</v>
      </c>
      <c r="E64">
        <f t="shared" ref="E64:U64" si="42">E63+0.0027*COS((918399*E32+182)*E34)</f>
        <v>166433.43024080421</v>
      </c>
      <c r="F64">
        <f t="shared" si="42"/>
        <v>166433.33418856413</v>
      </c>
      <c r="G64">
        <f t="shared" si="42"/>
        <v>166433.34284424578</v>
      </c>
      <c r="H64">
        <f t="shared" si="42"/>
        <v>166433.34206364545</v>
      </c>
      <c r="I64">
        <f t="shared" si="42"/>
        <v>166433.34213403787</v>
      </c>
      <c r="J64">
        <f t="shared" si="42"/>
        <v>166433.3421276903</v>
      </c>
      <c r="K64">
        <f t="shared" si="42"/>
        <v>166433.34212826256</v>
      </c>
      <c r="L64">
        <f t="shared" si="42"/>
        <v>166433.34212821076</v>
      </c>
      <c r="M64">
        <f t="shared" si="42"/>
        <v>166433.34212821559</v>
      </c>
      <c r="N64">
        <f t="shared" si="42"/>
        <v>166433.34212821518</v>
      </c>
      <c r="O64">
        <f t="shared" si="42"/>
        <v>166433.34212821518</v>
      </c>
      <c r="P64">
        <f t="shared" si="42"/>
        <v>166433.34212821518</v>
      </c>
      <c r="Q64">
        <f t="shared" si="42"/>
        <v>166433.34212821518</v>
      </c>
      <c r="R64">
        <f t="shared" si="42"/>
        <v>166433.34212821518</v>
      </c>
      <c r="S64">
        <f t="shared" si="42"/>
        <v>166433.34212821518</v>
      </c>
      <c r="T64">
        <f t="shared" si="42"/>
        <v>166433.34212821518</v>
      </c>
      <c r="U64">
        <f t="shared" si="42"/>
        <v>166433.34212821518</v>
      </c>
    </row>
    <row r="65" spans="2:21">
      <c r="B65" s="7" t="s">
        <v>40</v>
      </c>
      <c r="C65">
        <f>C64+0.0026*COS((1379739*C32+17)*C34)</f>
        <v>166445.50561736853</v>
      </c>
      <c r="D65">
        <f>D64+0.0026*COS((1379739*D32+17)*D34)</f>
        <v>166432.37203657496</v>
      </c>
      <c r="E65">
        <f t="shared" ref="E65:U65" si="43">E64+0.0026*COS((1379739*E32+17)*E34)</f>
        <v>166433.42908015725</v>
      </c>
      <c r="F65">
        <f t="shared" si="43"/>
        <v>166433.33301757654</v>
      </c>
      <c r="G65">
        <f t="shared" si="43"/>
        <v>166433.34167418903</v>
      </c>
      <c r="H65">
        <f t="shared" si="43"/>
        <v>166433.34089350476</v>
      </c>
      <c r="I65">
        <f t="shared" si="43"/>
        <v>166433.34096390475</v>
      </c>
      <c r="J65">
        <f t="shared" si="43"/>
        <v>166433.34095755647</v>
      </c>
      <c r="K65">
        <f t="shared" si="43"/>
        <v>166433.3409581288</v>
      </c>
      <c r="L65">
        <f t="shared" si="43"/>
        <v>166433.34095807699</v>
      </c>
      <c r="M65">
        <f t="shared" si="43"/>
        <v>166433.34095808183</v>
      </c>
      <c r="N65">
        <f t="shared" si="43"/>
        <v>166433.34095808142</v>
      </c>
      <c r="O65">
        <f t="shared" si="43"/>
        <v>166433.34095808142</v>
      </c>
      <c r="P65">
        <f t="shared" si="43"/>
        <v>166433.34095808142</v>
      </c>
      <c r="Q65">
        <f t="shared" si="43"/>
        <v>166433.34095808142</v>
      </c>
      <c r="R65">
        <f t="shared" si="43"/>
        <v>166433.34095808142</v>
      </c>
      <c r="S65">
        <f t="shared" si="43"/>
        <v>166433.34095808142</v>
      </c>
      <c r="T65">
        <f t="shared" si="43"/>
        <v>166433.34095808142</v>
      </c>
      <c r="U65">
        <f t="shared" si="43"/>
        <v>166433.34095808142</v>
      </c>
    </row>
    <row r="66" spans="2:21">
      <c r="B66" s="7" t="s">
        <v>41</v>
      </c>
      <c r="C66">
        <f>C65+0.0024*COS((99863*C32+122)*C34)</f>
        <v>166445.5070612065</v>
      </c>
      <c r="D66">
        <f>D65+0.0024*COS((99863*D32+122)*D34)</f>
        <v>166432.37356412649</v>
      </c>
      <c r="E66">
        <f t="shared" ref="E66:U66" si="44">E65+0.0024*COS((99863*E32+122)*E34)</f>
        <v>166433.43060114395</v>
      </c>
      <c r="F66">
        <f t="shared" si="44"/>
        <v>166433.33453916103</v>
      </c>
      <c r="G66">
        <f t="shared" si="44"/>
        <v>166433.34319571967</v>
      </c>
      <c r="H66">
        <f t="shared" si="44"/>
        <v>166433.34241504027</v>
      </c>
      <c r="I66">
        <f t="shared" si="44"/>
        <v>166433.34248543982</v>
      </c>
      <c r="J66">
        <f t="shared" si="44"/>
        <v>166433.34247909157</v>
      </c>
      <c r="K66">
        <f t="shared" si="44"/>
        <v>166433.3424796639</v>
      </c>
      <c r="L66">
        <f t="shared" si="44"/>
        <v>166433.3424796121</v>
      </c>
      <c r="M66">
        <f t="shared" si="44"/>
        <v>166433.34247961693</v>
      </c>
      <c r="N66">
        <f t="shared" si="44"/>
        <v>166433.34247961652</v>
      </c>
      <c r="O66">
        <f t="shared" si="44"/>
        <v>166433.34247961652</v>
      </c>
      <c r="P66">
        <f t="shared" si="44"/>
        <v>166433.34247961652</v>
      </c>
      <c r="Q66">
        <f t="shared" si="44"/>
        <v>166433.34247961652</v>
      </c>
      <c r="R66">
        <f t="shared" si="44"/>
        <v>166433.34247961652</v>
      </c>
      <c r="S66">
        <f t="shared" si="44"/>
        <v>166433.34247961652</v>
      </c>
      <c r="T66">
        <f t="shared" si="44"/>
        <v>166433.34247961652</v>
      </c>
      <c r="U66">
        <f t="shared" si="44"/>
        <v>166433.34247961652</v>
      </c>
    </row>
    <row r="67" spans="2:21">
      <c r="B67" s="7" t="s">
        <v>42</v>
      </c>
      <c r="C67">
        <f>C66+0.0023*COS((922466*C32+163)*C34)</f>
        <v>166445.50481678281</v>
      </c>
      <c r="D67">
        <f>D66+0.0023*COS((922466*D32+163)*D34)</f>
        <v>166432.37170652897</v>
      </c>
      <c r="E67">
        <f t="shared" ref="E67:U67" si="45">E66+0.0023*COS((922466*E32+163)*E34)</f>
        <v>166433.42870018361</v>
      </c>
      <c r="F67">
        <f t="shared" si="45"/>
        <v>166433.33264206076</v>
      </c>
      <c r="G67">
        <f t="shared" si="45"/>
        <v>166433.34129827091</v>
      </c>
      <c r="H67">
        <f t="shared" si="45"/>
        <v>166433.34051762291</v>
      </c>
      <c r="I67">
        <f t="shared" si="45"/>
        <v>166433.34058801964</v>
      </c>
      <c r="J67">
        <f t="shared" si="45"/>
        <v>166433.34058167165</v>
      </c>
      <c r="K67">
        <f t="shared" si="45"/>
        <v>166433.34058224395</v>
      </c>
      <c r="L67">
        <f t="shared" si="45"/>
        <v>166433.34058219215</v>
      </c>
      <c r="M67">
        <f t="shared" si="45"/>
        <v>166433.34058219698</v>
      </c>
      <c r="N67">
        <f t="shared" si="45"/>
        <v>166433.34058219657</v>
      </c>
      <c r="O67">
        <f t="shared" si="45"/>
        <v>166433.34058219657</v>
      </c>
      <c r="P67">
        <f t="shared" si="45"/>
        <v>166433.34058219657</v>
      </c>
      <c r="Q67">
        <f t="shared" si="45"/>
        <v>166433.34058219657</v>
      </c>
      <c r="R67">
        <f t="shared" si="45"/>
        <v>166433.34058219657</v>
      </c>
      <c r="S67">
        <f t="shared" si="45"/>
        <v>166433.34058219657</v>
      </c>
      <c r="T67">
        <f t="shared" si="45"/>
        <v>166433.34058219657</v>
      </c>
      <c r="U67">
        <f t="shared" si="45"/>
        <v>166433.34058219657</v>
      </c>
    </row>
    <row r="68" spans="2:21">
      <c r="B68" s="7" t="s">
        <v>43</v>
      </c>
      <c r="C68">
        <f>C67+0.0022*COS((818536*C32+151)*C34)</f>
        <v>166445.50442301825</v>
      </c>
      <c r="D68">
        <f>D67+0.0022*COS((818536*D32+151)*D34)</f>
        <v>166432.37056774169</v>
      </c>
      <c r="E68">
        <f t="shared" ref="E68:U68" si="46">E67+0.0022*COS((818536*E32+151)*E34)</f>
        <v>166433.42761650559</v>
      </c>
      <c r="F68">
        <f t="shared" si="46"/>
        <v>166433.33155333259</v>
      </c>
      <c r="G68">
        <f t="shared" si="46"/>
        <v>166433.34020999749</v>
      </c>
      <c r="H68">
        <f t="shared" si="46"/>
        <v>166433.33942930849</v>
      </c>
      <c r="I68">
        <f t="shared" si="46"/>
        <v>166433.33949970891</v>
      </c>
      <c r="J68">
        <f t="shared" si="46"/>
        <v>166433.33949336057</v>
      </c>
      <c r="K68">
        <f t="shared" si="46"/>
        <v>166433.3394939329</v>
      </c>
      <c r="L68">
        <f t="shared" si="46"/>
        <v>166433.3394938811</v>
      </c>
      <c r="M68">
        <f t="shared" si="46"/>
        <v>166433.33949388593</v>
      </c>
      <c r="N68">
        <f t="shared" si="46"/>
        <v>166433.33949388552</v>
      </c>
      <c r="O68">
        <f t="shared" si="46"/>
        <v>166433.33949388552</v>
      </c>
      <c r="P68">
        <f t="shared" si="46"/>
        <v>166433.33949388552</v>
      </c>
      <c r="Q68">
        <f t="shared" si="46"/>
        <v>166433.33949388552</v>
      </c>
      <c r="R68">
        <f t="shared" si="46"/>
        <v>166433.33949388552</v>
      </c>
      <c r="S68">
        <f t="shared" si="46"/>
        <v>166433.33949388552</v>
      </c>
      <c r="T68">
        <f t="shared" si="46"/>
        <v>166433.33949388552</v>
      </c>
      <c r="U68">
        <f t="shared" si="46"/>
        <v>166433.33949388552</v>
      </c>
    </row>
    <row r="69" spans="2:21">
      <c r="B69" s="7" t="s">
        <v>44</v>
      </c>
      <c r="C69">
        <f>C68+0.0021*COS((990397*C32+357)*C34)</f>
        <v>166445.50535629576</v>
      </c>
      <c r="D69">
        <f>D68+0.0021*COS((990397*D32+357)*D34)</f>
        <v>166432.37221416633</v>
      </c>
      <c r="E69">
        <f t="shared" ref="E69:U69" si="47">E68+0.0021*COS((990397*E32+357)*E34)</f>
        <v>166433.42921614199</v>
      </c>
      <c r="F69">
        <f t="shared" si="47"/>
        <v>166433.33315730642</v>
      </c>
      <c r="G69">
        <f t="shared" si="47"/>
        <v>166433.34181358115</v>
      </c>
      <c r="H69">
        <f t="shared" si="47"/>
        <v>166433.34103292733</v>
      </c>
      <c r="I69">
        <f t="shared" si="47"/>
        <v>166433.34110332458</v>
      </c>
      <c r="J69">
        <f t="shared" si="47"/>
        <v>166433.34109697654</v>
      </c>
      <c r="K69">
        <f t="shared" si="47"/>
        <v>166433.34109754884</v>
      </c>
      <c r="L69">
        <f t="shared" si="47"/>
        <v>166433.34109749703</v>
      </c>
      <c r="M69">
        <f t="shared" si="47"/>
        <v>166433.34109750186</v>
      </c>
      <c r="N69">
        <f t="shared" si="47"/>
        <v>166433.34109750146</v>
      </c>
      <c r="O69">
        <f t="shared" si="47"/>
        <v>166433.34109750146</v>
      </c>
      <c r="P69">
        <f t="shared" si="47"/>
        <v>166433.34109750146</v>
      </c>
      <c r="Q69">
        <f t="shared" si="47"/>
        <v>166433.34109750146</v>
      </c>
      <c r="R69">
        <f t="shared" si="47"/>
        <v>166433.34109750146</v>
      </c>
      <c r="S69">
        <f t="shared" si="47"/>
        <v>166433.34109750146</v>
      </c>
      <c r="T69">
        <f t="shared" si="47"/>
        <v>166433.34109750146</v>
      </c>
      <c r="U69">
        <f t="shared" si="47"/>
        <v>166433.34109750146</v>
      </c>
    </row>
    <row r="70" spans="2:21">
      <c r="B70" s="7" t="s">
        <v>45</v>
      </c>
      <c r="C70">
        <f>C69+0.0021*COS((71998*C32+85)*C34)</f>
        <v>166445.50457271555</v>
      </c>
      <c r="D70">
        <f>D69+0.0021*COS((71998*D32+85)*D34)</f>
        <v>166432.37149337915</v>
      </c>
      <c r="E70">
        <f t="shared" ref="E70:U70" si="48">E69+0.0021*COS((71998*E32+85)*E34)</f>
        <v>166433.42849032127</v>
      </c>
      <c r="F70">
        <f t="shared" si="48"/>
        <v>166433.33243194324</v>
      </c>
      <c r="G70">
        <f t="shared" si="48"/>
        <v>166433.34108817676</v>
      </c>
      <c r="H70">
        <f t="shared" si="48"/>
        <v>166433.34030752664</v>
      </c>
      <c r="I70">
        <f t="shared" si="48"/>
        <v>166433.34037792357</v>
      </c>
      <c r="J70">
        <f t="shared" si="48"/>
        <v>166433.34037157556</v>
      </c>
      <c r="K70">
        <f t="shared" si="48"/>
        <v>166433.34037214785</v>
      </c>
      <c r="L70">
        <f t="shared" si="48"/>
        <v>166433.34037209605</v>
      </c>
      <c r="M70">
        <f t="shared" si="48"/>
        <v>166433.34037210088</v>
      </c>
      <c r="N70">
        <f t="shared" si="48"/>
        <v>166433.34037210047</v>
      </c>
      <c r="O70">
        <f t="shared" si="48"/>
        <v>166433.34037210047</v>
      </c>
      <c r="P70">
        <f t="shared" si="48"/>
        <v>166433.34037210047</v>
      </c>
      <c r="Q70">
        <f t="shared" si="48"/>
        <v>166433.34037210047</v>
      </c>
      <c r="R70">
        <f t="shared" si="48"/>
        <v>166433.34037210047</v>
      </c>
      <c r="S70">
        <f t="shared" si="48"/>
        <v>166433.34037210047</v>
      </c>
      <c r="T70">
        <f t="shared" si="48"/>
        <v>166433.34037210047</v>
      </c>
      <c r="U70">
        <f t="shared" si="48"/>
        <v>166433.34037210047</v>
      </c>
    </row>
    <row r="71" spans="2:21">
      <c r="B71" s="7" t="s">
        <v>46</v>
      </c>
      <c r="C71">
        <f>C70+0.0021*COS((341337*C32+16)*C34)</f>
        <v>166445.50249371608</v>
      </c>
      <c r="D71">
        <f>D70+0.0021*COS((341337*D32+16)*D34)</f>
        <v>166432.3693934906</v>
      </c>
      <c r="E71">
        <f t="shared" ref="E71:U71" si="49">E70+0.0021*COS((341337*E32+16)*E34)</f>
        <v>166433.42639032469</v>
      </c>
      <c r="F71">
        <f t="shared" si="49"/>
        <v>166433.33033194375</v>
      </c>
      <c r="G71">
        <f t="shared" si="49"/>
        <v>166433.33898817745</v>
      </c>
      <c r="H71">
        <f t="shared" si="49"/>
        <v>166433.3382075273</v>
      </c>
      <c r="I71">
        <f t="shared" si="49"/>
        <v>166433.33827792422</v>
      </c>
      <c r="J71">
        <f t="shared" si="49"/>
        <v>166433.33827157621</v>
      </c>
      <c r="K71">
        <f t="shared" si="49"/>
        <v>166433.33827214851</v>
      </c>
      <c r="L71">
        <f t="shared" si="49"/>
        <v>166433.33827209671</v>
      </c>
      <c r="M71">
        <f t="shared" si="49"/>
        <v>166433.33827210154</v>
      </c>
      <c r="N71">
        <f t="shared" si="49"/>
        <v>166433.33827210113</v>
      </c>
      <c r="O71">
        <f t="shared" si="49"/>
        <v>166433.33827210113</v>
      </c>
      <c r="P71">
        <f t="shared" si="49"/>
        <v>166433.33827210113</v>
      </c>
      <c r="Q71">
        <f t="shared" si="49"/>
        <v>166433.33827210113</v>
      </c>
      <c r="R71">
        <f t="shared" si="49"/>
        <v>166433.33827210113</v>
      </c>
      <c r="S71">
        <f t="shared" si="49"/>
        <v>166433.33827210113</v>
      </c>
      <c r="T71">
        <f t="shared" si="49"/>
        <v>166433.33827210113</v>
      </c>
      <c r="U71">
        <f t="shared" si="49"/>
        <v>166433.33827210113</v>
      </c>
    </row>
    <row r="72" spans="2:21">
      <c r="B72" s="7" t="s">
        <v>47</v>
      </c>
      <c r="C72">
        <f>C71+0.0018*COS((401329*C32+274)*C34)</f>
        <v>166445.5030003167</v>
      </c>
      <c r="D72">
        <f>D71+0.0018*COS((401329*D32+274)*D34)</f>
        <v>166432.36958530845</v>
      </c>
      <c r="E72">
        <f t="shared" ref="E72:U72" si="50">E71+0.0018*COS((401329*E32+274)*E34)</f>
        <v>166433.4266075934</v>
      </c>
      <c r="F72">
        <f t="shared" si="50"/>
        <v>166433.33054689967</v>
      </c>
      <c r="G72">
        <f t="shared" si="50"/>
        <v>166433.33920334178</v>
      </c>
      <c r="H72">
        <f t="shared" si="50"/>
        <v>166433.33842267282</v>
      </c>
      <c r="I72">
        <f t="shared" si="50"/>
        <v>166433.33849307144</v>
      </c>
      <c r="J72">
        <f t="shared" si="50"/>
        <v>166433.33848672328</v>
      </c>
      <c r="K72">
        <f t="shared" si="50"/>
        <v>166433.33848729561</v>
      </c>
      <c r="L72">
        <f t="shared" si="50"/>
        <v>166433.33848724377</v>
      </c>
      <c r="M72">
        <f t="shared" si="50"/>
        <v>166433.33848724861</v>
      </c>
      <c r="N72">
        <f t="shared" si="50"/>
        <v>166433.3384872482</v>
      </c>
      <c r="O72">
        <f t="shared" si="50"/>
        <v>166433.3384872482</v>
      </c>
      <c r="P72">
        <f t="shared" si="50"/>
        <v>166433.3384872482</v>
      </c>
      <c r="Q72">
        <f t="shared" si="50"/>
        <v>166433.3384872482</v>
      </c>
      <c r="R72">
        <f t="shared" si="50"/>
        <v>166433.3384872482</v>
      </c>
      <c r="S72">
        <f t="shared" si="50"/>
        <v>166433.3384872482</v>
      </c>
      <c r="T72">
        <f t="shared" si="50"/>
        <v>166433.3384872482</v>
      </c>
      <c r="U72">
        <f t="shared" si="50"/>
        <v>166433.3384872482</v>
      </c>
    </row>
    <row r="73" spans="2:21">
      <c r="B73" s="7" t="s">
        <v>48</v>
      </c>
      <c r="C73">
        <f>C72+0.0016*COS((1856938*C32+152)*C34)</f>
        <v>166445.50456196655</v>
      </c>
      <c r="D73">
        <f>D72+0.0016*COS((1856938*D32+152)*D34)</f>
        <v>166432.37038773499</v>
      </c>
      <c r="E73">
        <f t="shared" ref="E73:U73" si="51">E72+0.0016*COS((1856938*E32+152)*E34)</f>
        <v>166433.42749936637</v>
      </c>
      <c r="F73">
        <f t="shared" si="51"/>
        <v>166433.33143070139</v>
      </c>
      <c r="G73">
        <f t="shared" si="51"/>
        <v>166433.34008786309</v>
      </c>
      <c r="H73">
        <f t="shared" si="51"/>
        <v>166433.33930712924</v>
      </c>
      <c r="I73">
        <f t="shared" si="51"/>
        <v>166433.3393775337</v>
      </c>
      <c r="J73">
        <f t="shared" si="51"/>
        <v>166433.33937118502</v>
      </c>
      <c r="K73">
        <f t="shared" si="51"/>
        <v>166433.33937175741</v>
      </c>
      <c r="L73">
        <f t="shared" si="51"/>
        <v>166433.33937170557</v>
      </c>
      <c r="M73">
        <f t="shared" si="51"/>
        <v>166433.3393717104</v>
      </c>
      <c r="N73">
        <f t="shared" si="51"/>
        <v>166433.33937171</v>
      </c>
      <c r="O73">
        <f t="shared" si="51"/>
        <v>166433.33937171</v>
      </c>
      <c r="P73">
        <f t="shared" si="51"/>
        <v>166433.33937171</v>
      </c>
      <c r="Q73">
        <f t="shared" si="51"/>
        <v>166433.33937171</v>
      </c>
      <c r="R73">
        <f t="shared" si="51"/>
        <v>166433.33937171</v>
      </c>
      <c r="S73">
        <f t="shared" si="51"/>
        <v>166433.33937171</v>
      </c>
      <c r="T73">
        <f t="shared" si="51"/>
        <v>166433.33937171</v>
      </c>
      <c r="U73">
        <f t="shared" si="51"/>
        <v>166433.33937171</v>
      </c>
    </row>
    <row r="74" spans="2:21">
      <c r="B74" s="7" t="s">
        <v>49</v>
      </c>
      <c r="C74">
        <f>C73+0.0012*COS((1267871*C32+249)*C34)</f>
        <v>166445.50559583635</v>
      </c>
      <c r="D74">
        <f>D73+0.0012*COS((1267871*D32+249)*D34)</f>
        <v>166432.3715871379</v>
      </c>
      <c r="E74">
        <f t="shared" ref="E74:U74" si="52">E73+0.0012*COS((1267871*E32+249)*E34)</f>
        <v>166433.42869925842</v>
      </c>
      <c r="F74">
        <f t="shared" si="52"/>
        <v>166433.33263064924</v>
      </c>
      <c r="G74">
        <f t="shared" si="52"/>
        <v>166433.34128780672</v>
      </c>
      <c r="H74">
        <f t="shared" si="52"/>
        <v>166433.34050707324</v>
      </c>
      <c r="I74">
        <f t="shared" si="52"/>
        <v>166433.34057747768</v>
      </c>
      <c r="J74">
        <f t="shared" si="52"/>
        <v>166433.340571129</v>
      </c>
      <c r="K74">
        <f t="shared" si="52"/>
        <v>166433.34057170138</v>
      </c>
      <c r="L74">
        <f t="shared" si="52"/>
        <v>166433.34057164955</v>
      </c>
      <c r="M74">
        <f t="shared" si="52"/>
        <v>166433.34057165438</v>
      </c>
      <c r="N74">
        <f t="shared" si="52"/>
        <v>166433.34057165397</v>
      </c>
      <c r="O74">
        <f t="shared" si="52"/>
        <v>166433.34057165397</v>
      </c>
      <c r="P74">
        <f t="shared" si="52"/>
        <v>166433.34057165397</v>
      </c>
      <c r="Q74">
        <f t="shared" si="52"/>
        <v>166433.34057165397</v>
      </c>
      <c r="R74">
        <f t="shared" si="52"/>
        <v>166433.34057165397</v>
      </c>
      <c r="S74">
        <f t="shared" si="52"/>
        <v>166433.34057165397</v>
      </c>
      <c r="T74">
        <f t="shared" si="52"/>
        <v>166433.34057165397</v>
      </c>
      <c r="U74">
        <f t="shared" si="52"/>
        <v>166433.34057165397</v>
      </c>
    </row>
    <row r="75" spans="2:21">
      <c r="B75" s="7" t="s">
        <v>50</v>
      </c>
      <c r="C75">
        <f>C74+0.0011*COS((1920802*C32+186)*C34)</f>
        <v>166445.5050626958</v>
      </c>
      <c r="D75">
        <f>D74+0.0011*COS((1920802*D32+186)*D34)</f>
        <v>166432.37196275368</v>
      </c>
      <c r="E75">
        <f t="shared" ref="E75:U75" si="53">E74+0.0011*COS((1920802*E32+186)*E34)</f>
        <v>166433.42900363551</v>
      </c>
      <c r="F75">
        <f t="shared" si="53"/>
        <v>166433.33294156825</v>
      </c>
      <c r="G75">
        <f t="shared" si="53"/>
        <v>166433.34159813673</v>
      </c>
      <c r="H75">
        <f t="shared" si="53"/>
        <v>166433.34081745637</v>
      </c>
      <c r="I75">
        <f t="shared" si="53"/>
        <v>166433.340887856</v>
      </c>
      <c r="J75">
        <f t="shared" si="53"/>
        <v>166433.34088150776</v>
      </c>
      <c r="K75">
        <f t="shared" si="53"/>
        <v>166433.34088208011</v>
      </c>
      <c r="L75">
        <f t="shared" si="53"/>
        <v>166433.34088202828</v>
      </c>
      <c r="M75">
        <f t="shared" si="53"/>
        <v>166433.34088203311</v>
      </c>
      <c r="N75">
        <f t="shared" si="53"/>
        <v>166433.3408820327</v>
      </c>
      <c r="O75">
        <f t="shared" si="53"/>
        <v>166433.3408820327</v>
      </c>
      <c r="P75">
        <f t="shared" si="53"/>
        <v>166433.3408820327</v>
      </c>
      <c r="Q75">
        <f t="shared" si="53"/>
        <v>166433.3408820327</v>
      </c>
      <c r="R75">
        <f t="shared" si="53"/>
        <v>166433.3408820327</v>
      </c>
      <c r="S75">
        <f t="shared" si="53"/>
        <v>166433.3408820327</v>
      </c>
      <c r="T75">
        <f t="shared" si="53"/>
        <v>166433.3408820327</v>
      </c>
      <c r="U75">
        <f t="shared" si="53"/>
        <v>166433.3408820327</v>
      </c>
    </row>
    <row r="76" spans="2:21">
      <c r="B76" s="7" t="s">
        <v>51</v>
      </c>
      <c r="C76">
        <f>C75+0.0009*COS(858602*C32+129)*C34</f>
        <v>166445.50504879438</v>
      </c>
      <c r="D76">
        <f>D75+0.0009*COS(858602*D32+129)*D34</f>
        <v>166432.37197735711</v>
      </c>
      <c r="E76">
        <f t="shared" ref="E76:U76" si="54">E75+0.0009*COS(858602*E32+129)*E34</f>
        <v>166433.42900681077</v>
      </c>
      <c r="F76">
        <f t="shared" si="54"/>
        <v>166433.33294713398</v>
      </c>
      <c r="G76">
        <f t="shared" si="54"/>
        <v>166433.34160349192</v>
      </c>
      <c r="H76">
        <f t="shared" si="54"/>
        <v>166433.34082283059</v>
      </c>
      <c r="I76">
        <f t="shared" si="54"/>
        <v>166433.34089322851</v>
      </c>
      <c r="J76">
        <f t="shared" si="54"/>
        <v>166433.34088688041</v>
      </c>
      <c r="K76">
        <f t="shared" si="54"/>
        <v>166433.34088745277</v>
      </c>
      <c r="L76">
        <f t="shared" si="54"/>
        <v>166433.34088740093</v>
      </c>
      <c r="M76">
        <f t="shared" si="54"/>
        <v>166433.34088740576</v>
      </c>
      <c r="N76">
        <f t="shared" si="54"/>
        <v>166433.34088740536</v>
      </c>
      <c r="O76">
        <f t="shared" si="54"/>
        <v>166433.34088740536</v>
      </c>
      <c r="P76">
        <f t="shared" si="54"/>
        <v>166433.34088740536</v>
      </c>
      <c r="Q76">
        <f t="shared" si="54"/>
        <v>166433.34088740536</v>
      </c>
      <c r="R76">
        <f t="shared" si="54"/>
        <v>166433.34088740536</v>
      </c>
      <c r="S76">
        <f t="shared" si="54"/>
        <v>166433.34088740536</v>
      </c>
      <c r="T76">
        <f t="shared" si="54"/>
        <v>166433.34088740536</v>
      </c>
      <c r="U76">
        <f t="shared" si="54"/>
        <v>166433.34088740536</v>
      </c>
    </row>
    <row r="77" spans="2:21">
      <c r="B77" s="7" t="s">
        <v>52</v>
      </c>
      <c r="C77">
        <f>C76+0.0008*COS((1403732*C32+98)*C34)</f>
        <v>166445.50584718704</v>
      </c>
      <c r="D77">
        <f>D76+0.0008*COS((1403732*D32+98)*D34)</f>
        <v>166432.37265471497</v>
      </c>
      <c r="E77">
        <f t="shared" ref="E77:U77" si="55">E76+0.0008*COS((1403732*E32+98)*E34)</f>
        <v>166433.42970450947</v>
      </c>
      <c r="F77">
        <f t="shared" si="55"/>
        <v>166433.33364305357</v>
      </c>
      <c r="G77">
        <f t="shared" si="55"/>
        <v>166433.34229957242</v>
      </c>
      <c r="H77">
        <f t="shared" si="55"/>
        <v>166433.34151889657</v>
      </c>
      <c r="I77">
        <f t="shared" si="55"/>
        <v>166433.3415892958</v>
      </c>
      <c r="J77">
        <f t="shared" si="55"/>
        <v>166433.34158294759</v>
      </c>
      <c r="K77">
        <f t="shared" si="55"/>
        <v>166433.34158351994</v>
      </c>
      <c r="L77">
        <f t="shared" si="55"/>
        <v>166433.34158346811</v>
      </c>
      <c r="M77">
        <f t="shared" si="55"/>
        <v>166433.34158347294</v>
      </c>
      <c r="N77">
        <f t="shared" si="55"/>
        <v>166433.34158347253</v>
      </c>
      <c r="O77">
        <f t="shared" si="55"/>
        <v>166433.34158347253</v>
      </c>
      <c r="P77">
        <f t="shared" si="55"/>
        <v>166433.34158347253</v>
      </c>
      <c r="Q77">
        <f t="shared" si="55"/>
        <v>166433.34158347253</v>
      </c>
      <c r="R77">
        <f t="shared" si="55"/>
        <v>166433.34158347253</v>
      </c>
      <c r="S77">
        <f t="shared" si="55"/>
        <v>166433.34158347253</v>
      </c>
      <c r="T77">
        <f t="shared" si="55"/>
        <v>166433.34158347253</v>
      </c>
      <c r="U77">
        <f t="shared" si="55"/>
        <v>166433.34158347253</v>
      </c>
    </row>
    <row r="78" spans="2:21">
      <c r="B78" s="7" t="s">
        <v>53</v>
      </c>
      <c r="C78">
        <f>C77+0.0007*COS((790672*C32+114)*C34)</f>
        <v>166445.50637490873</v>
      </c>
      <c r="D78">
        <f>D77+0.0007*COS((790672*D32+114)*D34)</f>
        <v>166432.37299168171</v>
      </c>
      <c r="E78">
        <f t="shared" ref="E78:U78" si="56">E77+0.0007*COS((790672*E32+114)*E34)</f>
        <v>166433.43005854465</v>
      </c>
      <c r="F78">
        <f t="shared" si="56"/>
        <v>166433.33399554781</v>
      </c>
      <c r="G78">
        <f t="shared" si="56"/>
        <v>166433.34265220564</v>
      </c>
      <c r="H78">
        <f t="shared" si="56"/>
        <v>166433.34187151724</v>
      </c>
      <c r="I78">
        <f t="shared" si="56"/>
        <v>166433.34194191761</v>
      </c>
      <c r="J78">
        <f t="shared" si="56"/>
        <v>166433.34193556927</v>
      </c>
      <c r="K78">
        <f t="shared" si="56"/>
        <v>166433.34193614166</v>
      </c>
      <c r="L78">
        <f t="shared" si="56"/>
        <v>166433.34193608983</v>
      </c>
      <c r="M78">
        <f t="shared" si="56"/>
        <v>166433.34193609466</v>
      </c>
      <c r="N78">
        <f t="shared" si="56"/>
        <v>166433.34193609425</v>
      </c>
      <c r="O78">
        <f t="shared" si="56"/>
        <v>166433.34193609425</v>
      </c>
      <c r="P78">
        <f t="shared" si="56"/>
        <v>166433.34193609425</v>
      </c>
      <c r="Q78">
        <f t="shared" si="56"/>
        <v>166433.34193609425</v>
      </c>
      <c r="R78">
        <f t="shared" si="56"/>
        <v>166433.34193609425</v>
      </c>
      <c r="S78">
        <f t="shared" si="56"/>
        <v>166433.34193609425</v>
      </c>
      <c r="T78">
        <f t="shared" si="56"/>
        <v>166433.34193609425</v>
      </c>
      <c r="U78">
        <f t="shared" si="56"/>
        <v>166433.34193609425</v>
      </c>
    </row>
    <row r="79" spans="2:21">
      <c r="B79" s="7" t="s">
        <v>54</v>
      </c>
      <c r="C79">
        <f>C78+0.0007*COS((405201*C32+50)*C34)</f>
        <v>166445.50690854501</v>
      </c>
      <c r="D79">
        <f>D78+0.0007*COS((405201*D32+50)*D34)</f>
        <v>166432.37343545409</v>
      </c>
      <c r="E79">
        <f t="shared" ref="E79:U79" si="57">E78+0.0007*COS((405201*E32+50)*E34)</f>
        <v>166433.43051004969</v>
      </c>
      <c r="F79">
        <f t="shared" si="57"/>
        <v>166433.33444635346</v>
      </c>
      <c r="G79">
        <f t="shared" si="57"/>
        <v>166433.34310307432</v>
      </c>
      <c r="H79">
        <f t="shared" si="57"/>
        <v>166433.34232238025</v>
      </c>
      <c r="I79">
        <f t="shared" si="57"/>
        <v>166433.34239278111</v>
      </c>
      <c r="J79">
        <f t="shared" si="57"/>
        <v>166433.34238643275</v>
      </c>
      <c r="K79">
        <f t="shared" si="57"/>
        <v>166433.34238700513</v>
      </c>
      <c r="L79">
        <f t="shared" si="57"/>
        <v>166433.3423869533</v>
      </c>
      <c r="M79">
        <f t="shared" si="57"/>
        <v>166433.34238695813</v>
      </c>
      <c r="N79">
        <f t="shared" si="57"/>
        <v>166433.34238695772</v>
      </c>
      <c r="O79">
        <f t="shared" si="57"/>
        <v>166433.34238695772</v>
      </c>
      <c r="P79">
        <f t="shared" si="57"/>
        <v>166433.34238695772</v>
      </c>
      <c r="Q79">
        <f t="shared" si="57"/>
        <v>166433.34238695772</v>
      </c>
      <c r="R79">
        <f t="shared" si="57"/>
        <v>166433.34238695772</v>
      </c>
      <c r="S79">
        <f t="shared" si="57"/>
        <v>166433.34238695772</v>
      </c>
      <c r="T79">
        <f t="shared" si="57"/>
        <v>166433.34238695772</v>
      </c>
      <c r="U79">
        <f t="shared" si="57"/>
        <v>166433.34238695772</v>
      </c>
    </row>
    <row r="80" spans="2:21">
      <c r="B80" s="7" t="s">
        <v>55</v>
      </c>
      <c r="C80">
        <f>C79+0.0007*COS((485333*C32+186)*C34)</f>
        <v>166445.50734020368</v>
      </c>
      <c r="D80">
        <f>D79+0.0007*COS((485333*D32+186)*D34)</f>
        <v>166432.37397514397</v>
      </c>
      <c r="E80">
        <f t="shared" ref="E80:U80" si="58">E79+0.0007*COS((485333*E32+186)*E34)</f>
        <v>166433.43104198761</v>
      </c>
      <c r="F80">
        <f t="shared" si="58"/>
        <v>166433.33497900292</v>
      </c>
      <c r="G80">
        <f t="shared" si="58"/>
        <v>166433.34363565972</v>
      </c>
      <c r="H80">
        <f t="shared" si="58"/>
        <v>166433.34285497142</v>
      </c>
      <c r="I80">
        <f t="shared" si="58"/>
        <v>166433.34292537175</v>
      </c>
      <c r="J80">
        <f t="shared" si="58"/>
        <v>166433.34291902345</v>
      </c>
      <c r="K80">
        <f t="shared" si="58"/>
        <v>166433.34291959583</v>
      </c>
      <c r="L80">
        <f t="shared" si="58"/>
        <v>166433.342919544</v>
      </c>
      <c r="M80">
        <f t="shared" si="58"/>
        <v>166433.34291954883</v>
      </c>
      <c r="N80">
        <f t="shared" si="58"/>
        <v>166433.34291954842</v>
      </c>
      <c r="O80">
        <f t="shared" si="58"/>
        <v>166433.34291954842</v>
      </c>
      <c r="P80">
        <f t="shared" si="58"/>
        <v>166433.34291954842</v>
      </c>
      <c r="Q80">
        <f t="shared" si="58"/>
        <v>166433.34291954842</v>
      </c>
      <c r="R80">
        <f t="shared" si="58"/>
        <v>166433.34291954842</v>
      </c>
      <c r="S80">
        <f t="shared" si="58"/>
        <v>166433.34291954842</v>
      </c>
      <c r="T80">
        <f t="shared" si="58"/>
        <v>166433.34291954842</v>
      </c>
      <c r="U80">
        <f t="shared" si="58"/>
        <v>166433.34291954842</v>
      </c>
    </row>
    <row r="81" spans="2:21">
      <c r="B81" s="7" t="s">
        <v>56</v>
      </c>
      <c r="C81">
        <f>C80+0.0007*COS((27864*C32+127)*C34)</f>
        <v>166445.50794171877</v>
      </c>
      <c r="D81">
        <f>D80+0.0007*COS((27864*D32+127)*D34)</f>
        <v>166432.37458105054</v>
      </c>
      <c r="E81">
        <f t="shared" ref="E81:U81" si="59">E80+0.0007*COS((27864*E32+127)*E34)</f>
        <v>166433.43164754752</v>
      </c>
      <c r="F81">
        <f t="shared" si="59"/>
        <v>166433.33558459437</v>
      </c>
      <c r="G81">
        <f t="shared" si="59"/>
        <v>166433.34424124833</v>
      </c>
      <c r="H81">
        <f t="shared" si="59"/>
        <v>166433.34346056028</v>
      </c>
      <c r="I81">
        <f t="shared" si="59"/>
        <v>166433.34353096058</v>
      </c>
      <c r="J81">
        <f t="shared" si="59"/>
        <v>166433.34352461228</v>
      </c>
      <c r="K81">
        <f t="shared" si="59"/>
        <v>166433.34352518467</v>
      </c>
      <c r="L81">
        <f t="shared" si="59"/>
        <v>166433.34352513283</v>
      </c>
      <c r="M81">
        <f t="shared" si="59"/>
        <v>166433.34352513766</v>
      </c>
      <c r="N81">
        <f t="shared" si="59"/>
        <v>166433.34352513726</v>
      </c>
      <c r="O81">
        <f t="shared" si="59"/>
        <v>166433.34352513726</v>
      </c>
      <c r="P81">
        <f t="shared" si="59"/>
        <v>166433.34352513726</v>
      </c>
      <c r="Q81">
        <f t="shared" si="59"/>
        <v>166433.34352513726</v>
      </c>
      <c r="R81">
        <f t="shared" si="59"/>
        <v>166433.34352513726</v>
      </c>
      <c r="S81">
        <f t="shared" si="59"/>
        <v>166433.34352513726</v>
      </c>
      <c r="T81">
        <f t="shared" si="59"/>
        <v>166433.34352513726</v>
      </c>
      <c r="U81">
        <f t="shared" si="59"/>
        <v>166433.34352513726</v>
      </c>
    </row>
    <row r="82" spans="2:21">
      <c r="B82" s="7" t="s">
        <v>57</v>
      </c>
      <c r="C82">
        <f>C81+0.0006*COS((111869*C32+38)*C34)</f>
        <v>166445.50739492962</v>
      </c>
      <c r="D82">
        <f>D81+0.0006*COS((111869*D32+38)*D34)</f>
        <v>166432.37404722645</v>
      </c>
      <c r="E82">
        <f t="shared" ref="E82:U82" si="60">E81+0.0006*COS((111869*E32+38)*E34)</f>
        <v>166433.431112641</v>
      </c>
      <c r="F82">
        <f t="shared" si="60"/>
        <v>166433.33504978594</v>
      </c>
      <c r="G82">
        <f t="shared" si="60"/>
        <v>166433.34370643107</v>
      </c>
      <c r="H82">
        <f t="shared" si="60"/>
        <v>166433.34292574381</v>
      </c>
      <c r="I82">
        <f t="shared" si="60"/>
        <v>166433.34299614406</v>
      </c>
      <c r="J82">
        <f t="shared" si="60"/>
        <v>166433.34298979575</v>
      </c>
      <c r="K82">
        <f t="shared" si="60"/>
        <v>166433.34299036814</v>
      </c>
      <c r="L82">
        <f t="shared" si="60"/>
        <v>166433.34299031631</v>
      </c>
      <c r="M82">
        <f t="shared" si="60"/>
        <v>166433.34299032114</v>
      </c>
      <c r="N82">
        <f t="shared" si="60"/>
        <v>166433.34299032073</v>
      </c>
      <c r="O82">
        <f t="shared" si="60"/>
        <v>166433.34299032073</v>
      </c>
      <c r="P82">
        <f t="shared" si="60"/>
        <v>166433.34299032073</v>
      </c>
      <c r="Q82">
        <f t="shared" si="60"/>
        <v>166433.34299032073</v>
      </c>
      <c r="R82">
        <f t="shared" si="60"/>
        <v>166433.34299032073</v>
      </c>
      <c r="S82">
        <f t="shared" si="60"/>
        <v>166433.34299032073</v>
      </c>
      <c r="T82">
        <f t="shared" si="60"/>
        <v>166433.34299032073</v>
      </c>
      <c r="U82">
        <f t="shared" si="60"/>
        <v>166433.34299032073</v>
      </c>
    </row>
    <row r="83" spans="2:21">
      <c r="B83" s="7" t="s">
        <v>58</v>
      </c>
      <c r="C83">
        <f>C82+0.0006*COS((2258267*C32+156)*C34)</f>
        <v>166445.50799362673</v>
      </c>
      <c r="D83">
        <f>D82+0.0006*COS((2258267*D32+156)*D34)</f>
        <v>166432.37440173986</v>
      </c>
      <c r="E83">
        <f t="shared" ref="E83:U83" si="61">E82+0.0006*COS((2258267*E32+156)*E34)</f>
        <v>166433.43150474149</v>
      </c>
      <c r="F83">
        <f t="shared" si="61"/>
        <v>166433.33543856858</v>
      </c>
      <c r="G83">
        <f t="shared" si="61"/>
        <v>166433.34409551352</v>
      </c>
      <c r="H83">
        <f t="shared" si="61"/>
        <v>166433.34331479922</v>
      </c>
      <c r="I83">
        <f t="shared" si="61"/>
        <v>166433.34338520191</v>
      </c>
      <c r="J83">
        <f t="shared" si="61"/>
        <v>166433.3433788534</v>
      </c>
      <c r="K83">
        <f t="shared" si="61"/>
        <v>166433.34337942579</v>
      </c>
      <c r="L83">
        <f t="shared" si="61"/>
        <v>166433.34337937395</v>
      </c>
      <c r="M83">
        <f t="shared" si="61"/>
        <v>166433.34337937878</v>
      </c>
      <c r="N83">
        <f t="shared" si="61"/>
        <v>166433.34337937838</v>
      </c>
      <c r="O83">
        <f t="shared" si="61"/>
        <v>166433.34337937838</v>
      </c>
      <c r="P83">
        <f t="shared" si="61"/>
        <v>166433.34337937838</v>
      </c>
      <c r="Q83">
        <f t="shared" si="61"/>
        <v>166433.34337937838</v>
      </c>
      <c r="R83">
        <f t="shared" si="61"/>
        <v>166433.34337937838</v>
      </c>
      <c r="S83">
        <f t="shared" si="61"/>
        <v>166433.34337937838</v>
      </c>
      <c r="T83">
        <f t="shared" si="61"/>
        <v>166433.34337937838</v>
      </c>
      <c r="U83">
        <f t="shared" si="61"/>
        <v>166433.34337937838</v>
      </c>
    </row>
    <row r="84" spans="2:21">
      <c r="B84" s="7" t="s">
        <v>59</v>
      </c>
      <c r="C84">
        <f>C83+0.0005*COS((1908795*C32+90)*C34)</f>
        <v>166445.507512932</v>
      </c>
      <c r="D84">
        <f>D83+0.0005*COS((1908795*D32+90)*D34)</f>
        <v>166432.37398088077</v>
      </c>
      <c r="E84">
        <f t="shared" ref="E84:U84" si="62">E83+0.0005*COS((1908795*E32+90)*E34)</f>
        <v>166433.43106658704</v>
      </c>
      <c r="F84">
        <f t="shared" si="62"/>
        <v>166433.33500190519</v>
      </c>
      <c r="G84">
        <f t="shared" si="62"/>
        <v>166433.34365871508</v>
      </c>
      <c r="H84">
        <f t="shared" si="62"/>
        <v>166433.34287801295</v>
      </c>
      <c r="I84">
        <f t="shared" si="62"/>
        <v>166433.34294841453</v>
      </c>
      <c r="J84">
        <f t="shared" si="62"/>
        <v>166433.34294206614</v>
      </c>
      <c r="K84">
        <f t="shared" si="62"/>
        <v>166433.34294263853</v>
      </c>
      <c r="L84">
        <f t="shared" si="62"/>
        <v>166433.34294258669</v>
      </c>
      <c r="M84">
        <f t="shared" si="62"/>
        <v>166433.34294259152</v>
      </c>
      <c r="N84">
        <f t="shared" si="62"/>
        <v>166433.34294259112</v>
      </c>
      <c r="O84">
        <f t="shared" si="62"/>
        <v>166433.34294259112</v>
      </c>
      <c r="P84">
        <f t="shared" si="62"/>
        <v>166433.34294259112</v>
      </c>
      <c r="Q84">
        <f t="shared" si="62"/>
        <v>166433.34294259112</v>
      </c>
      <c r="R84">
        <f t="shared" si="62"/>
        <v>166433.34294259112</v>
      </c>
      <c r="S84">
        <f t="shared" si="62"/>
        <v>166433.34294259112</v>
      </c>
      <c r="T84">
        <f t="shared" si="62"/>
        <v>166433.34294259112</v>
      </c>
      <c r="U84">
        <f t="shared" si="62"/>
        <v>166433.34294259112</v>
      </c>
    </row>
    <row r="85" spans="2:21">
      <c r="B85" s="7" t="s">
        <v>60</v>
      </c>
      <c r="C85">
        <f>C84+0.0005*COS((1745069*C32+24)*C34)</f>
        <v>166445.50741117663</v>
      </c>
      <c r="D85">
        <f>D84+0.0005*COS((1745069*D32+24)*D34)</f>
        <v>166432.37425126552</v>
      </c>
      <c r="E85">
        <f t="shared" ref="E85:U85" si="63">E84+0.0005*COS((1745069*E32+24)*E34)</f>
        <v>166433.43131044396</v>
      </c>
      <c r="F85">
        <f t="shared" si="63"/>
        <v>166433.33524821475</v>
      </c>
      <c r="G85">
        <f t="shared" si="63"/>
        <v>166433.34390480394</v>
      </c>
      <c r="H85">
        <f t="shared" si="63"/>
        <v>166433.34312412172</v>
      </c>
      <c r="I85">
        <f t="shared" si="63"/>
        <v>166433.3431945215</v>
      </c>
      <c r="J85">
        <f t="shared" si="63"/>
        <v>166433.34318817328</v>
      </c>
      <c r="K85">
        <f t="shared" si="63"/>
        <v>166433.34318874564</v>
      </c>
      <c r="L85">
        <f t="shared" si="63"/>
        <v>166433.34318869383</v>
      </c>
      <c r="M85">
        <f t="shared" si="63"/>
        <v>166433.34318869867</v>
      </c>
      <c r="N85">
        <f t="shared" si="63"/>
        <v>166433.34318869826</v>
      </c>
      <c r="O85">
        <f t="shared" si="63"/>
        <v>166433.34318869826</v>
      </c>
      <c r="P85">
        <f t="shared" si="63"/>
        <v>166433.34318869826</v>
      </c>
      <c r="Q85">
        <f t="shared" si="63"/>
        <v>166433.34318869826</v>
      </c>
      <c r="R85">
        <f t="shared" si="63"/>
        <v>166433.34318869826</v>
      </c>
      <c r="S85">
        <f t="shared" si="63"/>
        <v>166433.34318869826</v>
      </c>
      <c r="T85">
        <f t="shared" si="63"/>
        <v>166433.34318869826</v>
      </c>
      <c r="U85">
        <f t="shared" si="63"/>
        <v>166433.34318869826</v>
      </c>
    </row>
    <row r="86" spans="2:21">
      <c r="B86" s="7" t="s">
        <v>61</v>
      </c>
      <c r="C86">
        <f>C85+0.0005*COS((509131*C32+242)*C34)</f>
        <v>166445.50774987022</v>
      </c>
      <c r="D86">
        <f>D85+0.0005*COS((509131*D32+242)*D34)</f>
        <v>166432.37466390384</v>
      </c>
      <c r="E86">
        <f t="shared" ref="E86:U86" si="64">E85+0.0005*COS((509131*E32+242)*E34)</f>
        <v>166433.43171791738</v>
      </c>
      <c r="F86">
        <f t="shared" si="64"/>
        <v>166433.33565616337</v>
      </c>
      <c r="G86">
        <f t="shared" si="64"/>
        <v>166433.34431270981</v>
      </c>
      <c r="H86">
        <f t="shared" si="64"/>
        <v>166433.34353203143</v>
      </c>
      <c r="I86">
        <f t="shared" si="64"/>
        <v>166433.34360243086</v>
      </c>
      <c r="J86">
        <f t="shared" si="64"/>
        <v>166433.34359608268</v>
      </c>
      <c r="K86">
        <f t="shared" si="64"/>
        <v>166433.34359665503</v>
      </c>
      <c r="L86">
        <f t="shared" si="64"/>
        <v>166433.34359660323</v>
      </c>
      <c r="M86">
        <f t="shared" si="64"/>
        <v>166433.34359660806</v>
      </c>
      <c r="N86">
        <f t="shared" si="64"/>
        <v>166433.34359660765</v>
      </c>
      <c r="O86">
        <f t="shared" si="64"/>
        <v>166433.34359660765</v>
      </c>
      <c r="P86">
        <f t="shared" si="64"/>
        <v>166433.34359660765</v>
      </c>
      <c r="Q86">
        <f t="shared" si="64"/>
        <v>166433.34359660765</v>
      </c>
      <c r="R86">
        <f t="shared" si="64"/>
        <v>166433.34359660765</v>
      </c>
      <c r="S86">
        <f t="shared" si="64"/>
        <v>166433.34359660765</v>
      </c>
      <c r="T86">
        <f t="shared" si="64"/>
        <v>166433.34359660765</v>
      </c>
      <c r="U86">
        <f t="shared" si="64"/>
        <v>166433.34359660765</v>
      </c>
    </row>
    <row r="87" spans="2:21">
      <c r="B87" s="7" t="s">
        <v>62</v>
      </c>
      <c r="C87">
        <f>C86+0.0004*COS((39871*C32+223)*C34)</f>
        <v>166445.5080266204</v>
      </c>
      <c r="D87">
        <f>D86+0.0004*COS((39871*D32+223)*D34)</f>
        <v>166432.3749354883</v>
      </c>
      <c r="E87">
        <f t="shared" ref="E87:U87" si="65">E86+0.0004*COS((39871*E32+223)*E34)</f>
        <v>166433.43198991677</v>
      </c>
      <c r="F87">
        <f t="shared" si="65"/>
        <v>166433.33592812507</v>
      </c>
      <c r="G87">
        <f t="shared" si="65"/>
        <v>166433.34458467489</v>
      </c>
      <c r="H87">
        <f t="shared" si="65"/>
        <v>166433.34380399622</v>
      </c>
      <c r="I87">
        <f t="shared" si="65"/>
        <v>166433.34387439568</v>
      </c>
      <c r="J87">
        <f t="shared" si="65"/>
        <v>166433.34386804749</v>
      </c>
      <c r="K87">
        <f t="shared" si="65"/>
        <v>166433.34386861985</v>
      </c>
      <c r="L87">
        <f t="shared" si="65"/>
        <v>166433.34386856804</v>
      </c>
      <c r="M87">
        <f t="shared" si="65"/>
        <v>166433.34386857288</v>
      </c>
      <c r="N87">
        <f t="shared" si="65"/>
        <v>166433.34386857247</v>
      </c>
      <c r="O87">
        <f t="shared" si="65"/>
        <v>166433.34386857247</v>
      </c>
      <c r="P87">
        <f t="shared" si="65"/>
        <v>166433.34386857247</v>
      </c>
      <c r="Q87">
        <f t="shared" si="65"/>
        <v>166433.34386857247</v>
      </c>
      <c r="R87">
        <f t="shared" si="65"/>
        <v>166433.34386857247</v>
      </c>
      <c r="S87">
        <f t="shared" si="65"/>
        <v>166433.34386857247</v>
      </c>
      <c r="T87">
        <f t="shared" si="65"/>
        <v>166433.34386857247</v>
      </c>
      <c r="U87">
        <f t="shared" si="65"/>
        <v>166433.34386857247</v>
      </c>
    </row>
    <row r="88" spans="2:21">
      <c r="B88" s="7" t="s">
        <v>63</v>
      </c>
      <c r="C88">
        <f>C87+0.0004*COS((12006*C32+187)*C34)</f>
        <v>166445.50841528588</v>
      </c>
      <c r="D88">
        <f>D87+0.0004*COS((12006*D32+187)*D34)</f>
        <v>166432.3753246532</v>
      </c>
      <c r="E88">
        <f t="shared" ref="E88:U88" si="66">E87+0.0004*COS((12006*E32+187)*E34)</f>
        <v>166433.43237904226</v>
      </c>
      <c r="F88">
        <f t="shared" si="66"/>
        <v>166433.33631725414</v>
      </c>
      <c r="G88">
        <f t="shared" si="66"/>
        <v>166433.34497380364</v>
      </c>
      <c r="H88">
        <f t="shared" si="66"/>
        <v>166433.344193125</v>
      </c>
      <c r="I88">
        <f t="shared" si="66"/>
        <v>166433.34426352446</v>
      </c>
      <c r="J88">
        <f t="shared" si="66"/>
        <v>166433.34425717627</v>
      </c>
      <c r="K88">
        <f t="shared" si="66"/>
        <v>166433.34425774863</v>
      </c>
      <c r="L88">
        <f t="shared" si="66"/>
        <v>166433.34425769682</v>
      </c>
      <c r="M88">
        <f t="shared" si="66"/>
        <v>166433.34425770165</v>
      </c>
      <c r="N88">
        <f t="shared" si="66"/>
        <v>166433.34425770125</v>
      </c>
      <c r="O88">
        <f t="shared" si="66"/>
        <v>166433.34425770125</v>
      </c>
      <c r="P88">
        <f t="shared" si="66"/>
        <v>166433.34425770125</v>
      </c>
      <c r="Q88">
        <f t="shared" si="66"/>
        <v>166433.34425770125</v>
      </c>
      <c r="R88">
        <f t="shared" si="66"/>
        <v>166433.34425770125</v>
      </c>
      <c r="S88">
        <f t="shared" si="66"/>
        <v>166433.34425770125</v>
      </c>
      <c r="T88">
        <f t="shared" si="66"/>
        <v>166433.34425770125</v>
      </c>
      <c r="U88">
        <f t="shared" si="66"/>
        <v>166433.34425770125</v>
      </c>
    </row>
    <row r="89" spans="2:21">
      <c r="B89" s="7" t="s">
        <v>64</v>
      </c>
      <c r="C89">
        <f>MOD(C88,360)</f>
        <v>125.50841528587625</v>
      </c>
      <c r="D89">
        <f>MOD(D88,360)</f>
        <v>112.37532465319964</v>
      </c>
      <c r="E89">
        <f t="shared" ref="E89:U89" si="67">MOD(E88,360)</f>
        <v>113.43237904226407</v>
      </c>
      <c r="F89">
        <f t="shared" si="67"/>
        <v>113.33631725414307</v>
      </c>
      <c r="G89">
        <f t="shared" si="67"/>
        <v>113.34497380364337</v>
      </c>
      <c r="H89">
        <f t="shared" si="67"/>
        <v>113.34419312499813</v>
      </c>
      <c r="I89">
        <f t="shared" si="67"/>
        <v>113.34426352445735</v>
      </c>
      <c r="J89">
        <f t="shared" si="67"/>
        <v>113.34425717627164</v>
      </c>
      <c r="K89">
        <f t="shared" si="67"/>
        <v>113.34425774862757</v>
      </c>
      <c r="L89">
        <f t="shared" si="67"/>
        <v>113.34425769682275</v>
      </c>
      <c r="M89">
        <f t="shared" si="67"/>
        <v>113.34425770165399</v>
      </c>
      <c r="N89">
        <f t="shared" si="67"/>
        <v>113.34425770124653</v>
      </c>
      <c r="O89">
        <f t="shared" si="67"/>
        <v>113.34425770124653</v>
      </c>
      <c r="P89">
        <f t="shared" si="67"/>
        <v>113.34425770124653</v>
      </c>
      <c r="Q89">
        <f t="shared" si="67"/>
        <v>113.34425770124653</v>
      </c>
      <c r="R89">
        <f t="shared" si="67"/>
        <v>113.34425770124653</v>
      </c>
      <c r="S89">
        <f t="shared" si="67"/>
        <v>113.34425770124653</v>
      </c>
      <c r="T89">
        <f t="shared" si="67"/>
        <v>113.34425770124653</v>
      </c>
      <c r="U89">
        <f t="shared" si="67"/>
        <v>113.34425770124653</v>
      </c>
    </row>
    <row r="90" spans="2:21">
      <c r="B90" s="7" t="s">
        <v>161</v>
      </c>
      <c r="C90">
        <f>MOD(IF(C89&lt;0,C89+360,C89),360)</f>
        <v>125.50841528587625</v>
      </c>
      <c r="D90">
        <f>MOD(IF(D89&lt;0,D89+360,D89),360)</f>
        <v>112.37532465319964</v>
      </c>
      <c r="E90">
        <f t="shared" ref="E90:U90" si="68">MOD(IF(E89&lt;0,E89+360,E89),360)</f>
        <v>113.43237904226407</v>
      </c>
      <c r="F90">
        <f t="shared" si="68"/>
        <v>113.33631725414307</v>
      </c>
      <c r="G90">
        <f t="shared" si="68"/>
        <v>113.34497380364337</v>
      </c>
      <c r="H90">
        <f t="shared" si="68"/>
        <v>113.34419312499813</v>
      </c>
      <c r="I90">
        <f t="shared" si="68"/>
        <v>113.34426352445735</v>
      </c>
      <c r="J90">
        <f t="shared" si="68"/>
        <v>113.34425717627164</v>
      </c>
      <c r="K90">
        <f t="shared" si="68"/>
        <v>113.34425774862757</v>
      </c>
      <c r="L90">
        <f t="shared" si="68"/>
        <v>113.34425769682275</v>
      </c>
      <c r="M90">
        <f t="shared" si="68"/>
        <v>113.34425770165399</v>
      </c>
      <c r="N90">
        <f t="shared" si="68"/>
        <v>113.34425770124653</v>
      </c>
      <c r="O90">
        <f t="shared" si="68"/>
        <v>113.34425770124653</v>
      </c>
      <c r="P90">
        <f t="shared" si="68"/>
        <v>113.34425770124653</v>
      </c>
      <c r="Q90">
        <f t="shared" si="68"/>
        <v>113.34425770124653</v>
      </c>
      <c r="R90">
        <f t="shared" si="68"/>
        <v>113.34425770124653</v>
      </c>
      <c r="S90">
        <f t="shared" si="68"/>
        <v>113.34425770124653</v>
      </c>
      <c r="T90">
        <f t="shared" si="68"/>
        <v>113.34425770124653</v>
      </c>
      <c r="U90">
        <f t="shared" si="68"/>
        <v>113.34425770124653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64159.62498842593</v>
      </c>
      <c r="D96">
        <f t="shared" ref="D96:U97" si="69">D30</f>
        <v>64158.694038180984</v>
      </c>
      <c r="E96">
        <f t="shared" si="69"/>
        <v>64158.768249182824</v>
      </c>
      <c r="F96">
        <f t="shared" si="69"/>
        <v>64158.761500312939</v>
      </c>
      <c r="G96">
        <f t="shared" si="69"/>
        <v>64158.762108443938</v>
      </c>
      <c r="H96">
        <f t="shared" si="69"/>
        <v>64158.762053600192</v>
      </c>
      <c r="I96">
        <f t="shared" si="69"/>
        <v>64158.762058545857</v>
      </c>
      <c r="J96">
        <f t="shared" si="69"/>
        <v>64158.762058099877</v>
      </c>
      <c r="K96">
        <f t="shared" si="69"/>
        <v>64158.762058140084</v>
      </c>
      <c r="L96">
        <f t="shared" si="69"/>
        <v>64158.762058136454</v>
      </c>
      <c r="M96">
        <f t="shared" si="69"/>
        <v>64158.762058136796</v>
      </c>
      <c r="N96">
        <f t="shared" si="69"/>
        <v>64158.762058136766</v>
      </c>
      <c r="O96">
        <f t="shared" si="69"/>
        <v>64158.762058136766</v>
      </c>
      <c r="P96">
        <f t="shared" si="69"/>
        <v>64158.762058136766</v>
      </c>
      <c r="Q96">
        <f t="shared" si="69"/>
        <v>64158.762058136766</v>
      </c>
      <c r="R96">
        <f t="shared" si="69"/>
        <v>64158.762058136766</v>
      </c>
      <c r="S96">
        <f t="shared" si="69"/>
        <v>64158.762058136766</v>
      </c>
      <c r="T96">
        <f t="shared" si="69"/>
        <v>64158.762058136766</v>
      </c>
      <c r="U96">
        <f t="shared" si="69"/>
        <v>64158.762058136766</v>
      </c>
    </row>
    <row r="97" spans="2:21">
      <c r="B97" s="30" t="s">
        <v>2</v>
      </c>
      <c r="C97">
        <f>C31</f>
        <v>1.1404981377297126E-3</v>
      </c>
      <c r="D97">
        <f t="shared" si="69"/>
        <v>1.1404686370908377E-3</v>
      </c>
      <c r="E97">
        <f t="shared" si="69"/>
        <v>1.1404709887438693E-3</v>
      </c>
      <c r="F97">
        <f t="shared" si="69"/>
        <v>1.1404707748806963E-3</v>
      </c>
      <c r="G97">
        <f t="shared" si="69"/>
        <v>1.1404707941516004E-3</v>
      </c>
      <c r="H97">
        <f t="shared" si="69"/>
        <v>1.1404707924136716E-3</v>
      </c>
      <c r="I97">
        <f t="shared" si="69"/>
        <v>1.1404707925703932E-3</v>
      </c>
      <c r="J97">
        <f t="shared" si="69"/>
        <v>1.1404707925562606E-3</v>
      </c>
      <c r="K97">
        <f t="shared" si="69"/>
        <v>1.1404707925575348E-3</v>
      </c>
      <c r="L97">
        <f t="shared" si="69"/>
        <v>1.1404707925574198E-3</v>
      </c>
      <c r="M97">
        <f t="shared" si="69"/>
        <v>1.1404707925574307E-3</v>
      </c>
      <c r="N97">
        <f t="shared" si="69"/>
        <v>1.1404707925574298E-3</v>
      </c>
      <c r="O97">
        <f t="shared" si="69"/>
        <v>1.1404707925574298E-3</v>
      </c>
      <c r="P97">
        <f t="shared" si="69"/>
        <v>1.1404707925574298E-3</v>
      </c>
      <c r="Q97">
        <f t="shared" si="69"/>
        <v>1.1404707925574298E-3</v>
      </c>
      <c r="R97">
        <f t="shared" si="69"/>
        <v>1.1404707925574298E-3</v>
      </c>
      <c r="S97">
        <f t="shared" si="69"/>
        <v>1.1404707925574298E-3</v>
      </c>
      <c r="T97">
        <f t="shared" si="69"/>
        <v>1.1404707925574298E-3</v>
      </c>
      <c r="U97">
        <f t="shared" si="69"/>
        <v>1.1404707925574298E-3</v>
      </c>
    </row>
    <row r="98" spans="2:21">
      <c r="B98" s="30" t="s">
        <v>76</v>
      </c>
      <c r="C98">
        <f>(C96-51544.5+C97)/365.25</f>
        <v>34.538333001845501</v>
      </c>
      <c r="D98">
        <f t="shared" ref="D98:U98" si="70">(D96-51544.5+D97)/365.25</f>
        <v>34.535784198903819</v>
      </c>
      <c r="E98">
        <f t="shared" si="70"/>
        <v>34.535987377560062</v>
      </c>
      <c r="F98">
        <f t="shared" si="70"/>
        <v>34.535968900160753</v>
      </c>
      <c r="G98">
        <f t="shared" si="70"/>
        <v>34.535970565132736</v>
      </c>
      <c r="H98">
        <f t="shared" si="70"/>
        <v>34.535970414978742</v>
      </c>
      <c r="I98">
        <f t="shared" si="70"/>
        <v>34.535970428519235</v>
      </c>
      <c r="J98">
        <f t="shared" si="70"/>
        <v>34.53597042729821</v>
      </c>
      <c r="K98">
        <f t="shared" si="70"/>
        <v>34.535970427408287</v>
      </c>
      <c r="L98">
        <f t="shared" si="70"/>
        <v>34.535970427398347</v>
      </c>
      <c r="M98">
        <f t="shared" si="70"/>
        <v>34.535970427399285</v>
      </c>
      <c r="N98">
        <f t="shared" si="70"/>
        <v>34.535970427399207</v>
      </c>
      <c r="O98">
        <f t="shared" si="70"/>
        <v>34.535970427399207</v>
      </c>
      <c r="P98">
        <f t="shared" si="70"/>
        <v>34.535970427399207</v>
      </c>
      <c r="Q98">
        <f t="shared" si="70"/>
        <v>34.535970427399207</v>
      </c>
      <c r="R98">
        <f t="shared" si="70"/>
        <v>34.535970427399207</v>
      </c>
      <c r="S98">
        <f t="shared" si="70"/>
        <v>34.535970427399207</v>
      </c>
      <c r="T98">
        <f t="shared" si="70"/>
        <v>34.535970427399207</v>
      </c>
      <c r="U98">
        <f t="shared" si="70"/>
        <v>34.535970427399207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12714.525780445167</v>
      </c>
      <c r="D100">
        <f t="shared" ref="D100:U100" si="72">280.4603+360.00769*D98</f>
        <v>12713.608191785866</v>
      </c>
      <c r="E100">
        <f t="shared" si="72"/>
        <v>12713.681337664557</v>
      </c>
      <c r="F100">
        <f t="shared" si="72"/>
        <v>12713.674685658714</v>
      </c>
      <c r="G100">
        <f t="shared" si="72"/>
        <v>12713.675285061432</v>
      </c>
      <c r="H100">
        <f t="shared" si="72"/>
        <v>12713.67523100484</v>
      </c>
      <c r="I100">
        <f t="shared" si="72"/>
        <v>12713.675235879522</v>
      </c>
      <c r="J100">
        <f t="shared" si="72"/>
        <v>12713.675235439943</v>
      </c>
      <c r="K100">
        <f t="shared" si="72"/>
        <v>12713.675235479572</v>
      </c>
      <c r="L100">
        <f t="shared" si="72"/>
        <v>12713.675235475994</v>
      </c>
      <c r="M100">
        <f t="shared" si="72"/>
        <v>12713.67523547633</v>
      </c>
      <c r="N100">
        <f t="shared" si="72"/>
        <v>12713.675235476303</v>
      </c>
      <c r="O100">
        <f t="shared" si="72"/>
        <v>12713.675235476303</v>
      </c>
      <c r="P100">
        <f t="shared" si="72"/>
        <v>12713.675235476303</v>
      </c>
      <c r="Q100">
        <f t="shared" si="72"/>
        <v>12713.675235476303</v>
      </c>
      <c r="R100">
        <f t="shared" si="72"/>
        <v>12713.675235476303</v>
      </c>
      <c r="S100">
        <f t="shared" si="72"/>
        <v>12713.675235476303</v>
      </c>
      <c r="T100">
        <f t="shared" si="72"/>
        <v>12713.675235476303</v>
      </c>
      <c r="U100">
        <f t="shared" si="72"/>
        <v>12713.675235476303</v>
      </c>
    </row>
    <row r="101" spans="2:21">
      <c r="B101" s="2" t="s">
        <v>78</v>
      </c>
      <c r="C101">
        <f>C100+(1.9146-0.00005*C98)*SIN((359.991*C98+357.538)*C99)</f>
        <v>12714.159901067031</v>
      </c>
      <c r="D101">
        <f t="shared" ref="D101:U101" si="73">D100+(1.9146-0.00005*D98)*SIN((359.991*D98+357.538)*D99)</f>
        <v>12713.272425570301</v>
      </c>
      <c r="E101">
        <f t="shared" si="73"/>
        <v>12713.343167707755</v>
      </c>
      <c r="F101">
        <f t="shared" si="73"/>
        <v>12713.33673427935</v>
      </c>
      <c r="G101">
        <f t="shared" si="73"/>
        <v>12713.337313986181</v>
      </c>
      <c r="H101">
        <f t="shared" si="73"/>
        <v>12713.337261705843</v>
      </c>
      <c r="I101">
        <f t="shared" si="73"/>
        <v>12713.337266420349</v>
      </c>
      <c r="J101">
        <f t="shared" si="73"/>
        <v>12713.337265995213</v>
      </c>
      <c r="K101">
        <f t="shared" si="73"/>
        <v>12713.337266033539</v>
      </c>
      <c r="L101">
        <f t="shared" si="73"/>
        <v>12713.337266030079</v>
      </c>
      <c r="M101">
        <f t="shared" si="73"/>
        <v>12713.337266030405</v>
      </c>
      <c r="N101">
        <f t="shared" si="73"/>
        <v>12713.337266030379</v>
      </c>
      <c r="O101">
        <f t="shared" si="73"/>
        <v>12713.337266030379</v>
      </c>
      <c r="P101">
        <f t="shared" si="73"/>
        <v>12713.337266030379</v>
      </c>
      <c r="Q101">
        <f t="shared" si="73"/>
        <v>12713.337266030379</v>
      </c>
      <c r="R101">
        <f t="shared" si="73"/>
        <v>12713.337266030379</v>
      </c>
      <c r="S101">
        <f t="shared" si="73"/>
        <v>12713.337266030379</v>
      </c>
      <c r="T101">
        <f t="shared" si="73"/>
        <v>12713.337266030379</v>
      </c>
      <c r="U101">
        <f t="shared" si="73"/>
        <v>12713.337266030379</v>
      </c>
    </row>
    <row r="102" spans="2:21">
      <c r="B102" s="2" t="s">
        <v>81</v>
      </c>
      <c r="C102">
        <f>C101+0.02*SIN((719.981*C98+355.05)*C99)</f>
        <v>12714.167391105819</v>
      </c>
      <c r="D102">
        <f t="shared" ref="D102:U102" si="74">D101+0.02*SIN((719.981*D98+355.05)*D99)</f>
        <v>12713.279317918666</v>
      </c>
      <c r="E102">
        <f t="shared" si="74"/>
        <v>12713.350107968667</v>
      </c>
      <c r="F102">
        <f t="shared" si="74"/>
        <v>12713.34367018488</v>
      </c>
      <c r="G102">
        <f t="shared" si="74"/>
        <v>12713.344250284184</v>
      </c>
      <c r="H102">
        <f t="shared" si="74"/>
        <v>12713.344197968452</v>
      </c>
      <c r="I102">
        <f t="shared" si="74"/>
        <v>12713.34420268615</v>
      </c>
      <c r="J102">
        <f t="shared" si="74"/>
        <v>12713.344202260725</v>
      </c>
      <c r="K102">
        <f t="shared" si="74"/>
        <v>12713.344202299078</v>
      </c>
      <c r="L102">
        <f t="shared" si="74"/>
        <v>12713.344202295615</v>
      </c>
      <c r="M102">
        <f t="shared" si="74"/>
        <v>12713.344202295943</v>
      </c>
      <c r="N102">
        <f t="shared" si="74"/>
        <v>12713.344202295917</v>
      </c>
      <c r="O102">
        <f t="shared" si="74"/>
        <v>12713.344202295917</v>
      </c>
      <c r="P102">
        <f t="shared" si="74"/>
        <v>12713.344202295917</v>
      </c>
      <c r="Q102">
        <f t="shared" si="74"/>
        <v>12713.344202295917</v>
      </c>
      <c r="R102">
        <f t="shared" si="74"/>
        <v>12713.344202295917</v>
      </c>
      <c r="S102">
        <f t="shared" si="74"/>
        <v>12713.344202295917</v>
      </c>
      <c r="T102">
        <f t="shared" si="74"/>
        <v>12713.344202295917</v>
      </c>
      <c r="U102">
        <f t="shared" si="74"/>
        <v>12713.344202295917</v>
      </c>
    </row>
    <row r="103" spans="2:21">
      <c r="B103" s="2" t="s">
        <v>82</v>
      </c>
      <c r="C103">
        <f>C102+0.0048*SIN((19.341*C98+234.95)*C99)</f>
        <v>12714.16714358287</v>
      </c>
      <c r="D103">
        <f t="shared" ref="D103:U103" si="75">D102+0.0048*SIN((19.341*D98+234.95)*D99)</f>
        <v>12713.27907452016</v>
      </c>
      <c r="E103">
        <f t="shared" si="75"/>
        <v>12713.349864241372</v>
      </c>
      <c r="F103">
        <f t="shared" si="75"/>
        <v>12713.343426487487</v>
      </c>
      <c r="G103">
        <f t="shared" si="75"/>
        <v>12713.344006584097</v>
      </c>
      <c r="H103">
        <f t="shared" si="75"/>
        <v>12713.343954268606</v>
      </c>
      <c r="I103">
        <f t="shared" si="75"/>
        <v>12713.343958986283</v>
      </c>
      <c r="J103">
        <f t="shared" si="75"/>
        <v>12713.343958560859</v>
      </c>
      <c r="K103">
        <f t="shared" si="75"/>
        <v>12713.343958599213</v>
      </c>
      <c r="L103">
        <f t="shared" si="75"/>
        <v>12713.343958595749</v>
      </c>
      <c r="M103">
        <f t="shared" si="75"/>
        <v>12713.343958596077</v>
      </c>
      <c r="N103">
        <f t="shared" si="75"/>
        <v>12713.343958596051</v>
      </c>
      <c r="O103">
        <f t="shared" si="75"/>
        <v>12713.343958596051</v>
      </c>
      <c r="P103">
        <f t="shared" si="75"/>
        <v>12713.343958596051</v>
      </c>
      <c r="Q103">
        <f t="shared" si="75"/>
        <v>12713.343958596051</v>
      </c>
      <c r="R103">
        <f t="shared" si="75"/>
        <v>12713.343958596051</v>
      </c>
      <c r="S103">
        <f t="shared" si="75"/>
        <v>12713.343958596051</v>
      </c>
      <c r="T103">
        <f t="shared" si="75"/>
        <v>12713.343958596051</v>
      </c>
      <c r="U103">
        <f t="shared" si="75"/>
        <v>12713.343958596051</v>
      </c>
    </row>
    <row r="104" spans="2:21">
      <c r="B104" s="2" t="s">
        <v>83</v>
      </c>
      <c r="C104">
        <f>C103+0.002*SIN((329.64*C98+247.1)*C99)</f>
        <v>12714.168993789104</v>
      </c>
      <c r="D104">
        <f t="shared" ref="D104:U104" si="76">D103+0.002*SIN((329.64*D98+247.1)*D99)</f>
        <v>12713.280935663408</v>
      </c>
      <c r="E104">
        <f t="shared" si="76"/>
        <v>12713.351724527422</v>
      </c>
      <c r="F104">
        <f t="shared" si="76"/>
        <v>12713.345286851596</v>
      </c>
      <c r="G104">
        <f t="shared" si="76"/>
        <v>12713.345866941172</v>
      </c>
      <c r="H104">
        <f t="shared" si="76"/>
        <v>12713.345814626316</v>
      </c>
      <c r="I104">
        <f t="shared" si="76"/>
        <v>12713.345819343936</v>
      </c>
      <c r="J104">
        <f t="shared" si="76"/>
        <v>12713.345818918518</v>
      </c>
      <c r="K104">
        <f t="shared" si="76"/>
        <v>12713.34581895687</v>
      </c>
      <c r="L104">
        <f t="shared" si="76"/>
        <v>12713.345818953407</v>
      </c>
      <c r="M104">
        <f t="shared" si="76"/>
        <v>12713.345818953734</v>
      </c>
      <c r="N104">
        <f t="shared" si="76"/>
        <v>12713.345818953709</v>
      </c>
      <c r="O104">
        <f t="shared" si="76"/>
        <v>12713.345818953709</v>
      </c>
      <c r="P104">
        <f t="shared" si="76"/>
        <v>12713.345818953709</v>
      </c>
      <c r="Q104">
        <f t="shared" si="76"/>
        <v>12713.345818953709</v>
      </c>
      <c r="R104">
        <f t="shared" si="76"/>
        <v>12713.345818953709</v>
      </c>
      <c r="S104">
        <f t="shared" si="76"/>
        <v>12713.345818953709</v>
      </c>
      <c r="T104">
        <f t="shared" si="76"/>
        <v>12713.345818953709</v>
      </c>
      <c r="U104">
        <f t="shared" si="76"/>
        <v>12713.345818953709</v>
      </c>
    </row>
    <row r="105" spans="2:21">
      <c r="B105" s="2" t="s">
        <v>84</v>
      </c>
      <c r="C105">
        <f>C104+0.0018*SIN((4452.67*C98+297.8)*C99)</f>
        <v>12714.169169413541</v>
      </c>
      <c r="D105">
        <f t="shared" ref="D105:U105" si="77">D104+0.0018*SIN((4452.67*D98+297.8)*D99)</f>
        <v>12713.280755332053</v>
      </c>
      <c r="E105">
        <f t="shared" si="77"/>
        <v>12713.351572495976</v>
      </c>
      <c r="F105">
        <f t="shared" si="77"/>
        <v>12713.345132244838</v>
      </c>
      <c r="G105">
        <f t="shared" si="77"/>
        <v>12713.345712566459</v>
      </c>
      <c r="H105">
        <f t="shared" si="77"/>
        <v>12713.345660230676</v>
      </c>
      <c r="I105">
        <f t="shared" si="77"/>
        <v>12713.345664950182</v>
      </c>
      <c r="J105">
        <f t="shared" si="77"/>
        <v>12713.345664524595</v>
      </c>
      <c r="K105">
        <f t="shared" si="77"/>
        <v>12713.345664562961</v>
      </c>
      <c r="L105">
        <f t="shared" si="77"/>
        <v>12713.345664559496</v>
      </c>
      <c r="M105">
        <f t="shared" si="77"/>
        <v>12713.345664559825</v>
      </c>
      <c r="N105">
        <f t="shared" si="77"/>
        <v>12713.3456645598</v>
      </c>
      <c r="O105">
        <f t="shared" si="77"/>
        <v>12713.3456645598</v>
      </c>
      <c r="P105">
        <f t="shared" si="77"/>
        <v>12713.3456645598</v>
      </c>
      <c r="Q105">
        <f t="shared" si="77"/>
        <v>12713.3456645598</v>
      </c>
      <c r="R105">
        <f t="shared" si="77"/>
        <v>12713.3456645598</v>
      </c>
      <c r="S105">
        <f t="shared" si="77"/>
        <v>12713.3456645598</v>
      </c>
      <c r="T105">
        <f t="shared" si="77"/>
        <v>12713.3456645598</v>
      </c>
      <c r="U105">
        <f t="shared" si="77"/>
        <v>12713.3456645598</v>
      </c>
    </row>
    <row r="106" spans="2:21">
      <c r="B106" s="2" t="s">
        <v>85</v>
      </c>
      <c r="C106">
        <f>C105+0.0018*SIN((0.2*C98+251.3)*C99)</f>
        <v>12714.167407403003</v>
      </c>
      <c r="D106">
        <f t="shared" ref="D106:U106" si="78">D105+0.0018*SIN((0.2*D98+251.3)*D99)</f>
        <v>12713.278993324788</v>
      </c>
      <c r="E106">
        <f t="shared" si="78"/>
        <v>12713.349810488451</v>
      </c>
      <c r="F106">
        <f t="shared" si="78"/>
        <v>12713.343370237337</v>
      </c>
      <c r="G106">
        <f t="shared" si="78"/>
        <v>12713.343950558956</v>
      </c>
      <c r="H106">
        <f t="shared" si="78"/>
        <v>12713.343898223173</v>
      </c>
      <c r="I106">
        <f t="shared" si="78"/>
        <v>12713.343902942679</v>
      </c>
      <c r="J106">
        <f t="shared" si="78"/>
        <v>12713.343902517092</v>
      </c>
      <c r="K106">
        <f t="shared" si="78"/>
        <v>12713.343902555458</v>
      </c>
      <c r="L106">
        <f t="shared" si="78"/>
        <v>12713.343902551993</v>
      </c>
      <c r="M106">
        <f t="shared" si="78"/>
        <v>12713.343902552322</v>
      </c>
      <c r="N106">
        <f t="shared" si="78"/>
        <v>12713.343902552297</v>
      </c>
      <c r="O106">
        <f t="shared" si="78"/>
        <v>12713.343902552297</v>
      </c>
      <c r="P106">
        <f t="shared" si="78"/>
        <v>12713.343902552297</v>
      </c>
      <c r="Q106">
        <f t="shared" si="78"/>
        <v>12713.343902552297</v>
      </c>
      <c r="R106">
        <f t="shared" si="78"/>
        <v>12713.343902552297</v>
      </c>
      <c r="S106">
        <f t="shared" si="78"/>
        <v>12713.343902552297</v>
      </c>
      <c r="T106">
        <f t="shared" si="78"/>
        <v>12713.343902552297</v>
      </c>
      <c r="U106">
        <f t="shared" si="78"/>
        <v>12713.343902552297</v>
      </c>
    </row>
    <row r="107" spans="2:21">
      <c r="B107" s="2" t="s">
        <v>86</v>
      </c>
      <c r="C107">
        <f>C106+0.0015*SIN((450.37*C98+343.2)*C99)</f>
        <v>12714.168682642423</v>
      </c>
      <c r="D107">
        <f t="shared" ref="D107:U107" si="79">D106+0.0015*SIN((450.37*D98+343.2)*D99)</f>
        <v>12713.280252486175</v>
      </c>
      <c r="E107">
        <f t="shared" si="79"/>
        <v>12713.351070950128</v>
      </c>
      <c r="F107">
        <f t="shared" si="79"/>
        <v>12713.344630580896</v>
      </c>
      <c r="G107">
        <f t="shared" si="79"/>
        <v>12713.345210913159</v>
      </c>
      <c r="H107">
        <f t="shared" si="79"/>
        <v>12713.345158576418</v>
      </c>
      <c r="I107">
        <f t="shared" si="79"/>
        <v>12713.34516329601</v>
      </c>
      <c r="J107">
        <f t="shared" si="79"/>
        <v>12713.345162870415</v>
      </c>
      <c r="K107">
        <f t="shared" si="79"/>
        <v>12713.345162908781</v>
      </c>
      <c r="L107">
        <f t="shared" si="79"/>
        <v>12713.345162905316</v>
      </c>
      <c r="M107">
        <f t="shared" si="79"/>
        <v>12713.345162905645</v>
      </c>
      <c r="N107">
        <f t="shared" si="79"/>
        <v>12713.34516290562</v>
      </c>
      <c r="O107">
        <f t="shared" si="79"/>
        <v>12713.34516290562</v>
      </c>
      <c r="P107">
        <f t="shared" si="79"/>
        <v>12713.34516290562</v>
      </c>
      <c r="Q107">
        <f t="shared" si="79"/>
        <v>12713.34516290562</v>
      </c>
      <c r="R107">
        <f t="shared" si="79"/>
        <v>12713.34516290562</v>
      </c>
      <c r="S107">
        <f t="shared" si="79"/>
        <v>12713.34516290562</v>
      </c>
      <c r="T107">
        <f t="shared" si="79"/>
        <v>12713.34516290562</v>
      </c>
      <c r="U107">
        <f t="shared" si="79"/>
        <v>12713.34516290562</v>
      </c>
    </row>
    <row r="108" spans="2:21">
      <c r="B108" s="2" t="s">
        <v>87</v>
      </c>
      <c r="C108">
        <f>C107+0.0013*SIN((225.18*C98+81.4)*C99)</f>
        <v>12714.16754280844</v>
      </c>
      <c r="D108">
        <f t="shared" ref="D108:U108" si="80">D107+0.0013*SIN((225.18*D98+81.4)*D99)</f>
        <v>12713.279106447544</v>
      </c>
      <c r="E108">
        <f t="shared" si="80"/>
        <v>12713.349925401893</v>
      </c>
      <c r="F108">
        <f t="shared" si="80"/>
        <v>12713.343484988034</v>
      </c>
      <c r="G108">
        <f t="shared" si="80"/>
        <v>12713.344065324318</v>
      </c>
      <c r="H108">
        <f t="shared" si="80"/>
        <v>12713.344012987214</v>
      </c>
      <c r="I108">
        <f t="shared" si="80"/>
        <v>12713.344017706839</v>
      </c>
      <c r="J108">
        <f t="shared" si="80"/>
        <v>12713.344017281241</v>
      </c>
      <c r="K108">
        <f t="shared" si="80"/>
        <v>12713.344017319609</v>
      </c>
      <c r="L108">
        <f t="shared" si="80"/>
        <v>12713.344017316143</v>
      </c>
      <c r="M108">
        <f t="shared" si="80"/>
        <v>12713.344017316473</v>
      </c>
      <c r="N108">
        <f t="shared" si="80"/>
        <v>12713.344017316447</v>
      </c>
      <c r="O108">
        <f t="shared" si="80"/>
        <v>12713.344017316447</v>
      </c>
      <c r="P108">
        <f t="shared" si="80"/>
        <v>12713.344017316447</v>
      </c>
      <c r="Q108">
        <f t="shared" si="80"/>
        <v>12713.344017316447</v>
      </c>
      <c r="R108">
        <f t="shared" si="80"/>
        <v>12713.344017316447</v>
      </c>
      <c r="S108">
        <f t="shared" si="80"/>
        <v>12713.344017316447</v>
      </c>
      <c r="T108">
        <f t="shared" si="80"/>
        <v>12713.344017316447</v>
      </c>
      <c r="U108">
        <f t="shared" si="80"/>
        <v>12713.344017316447</v>
      </c>
    </row>
    <row r="109" spans="2:21">
      <c r="B109" s="2" t="s">
        <v>88</v>
      </c>
      <c r="C109">
        <f>C108+0.0008*SIN((659.29*C98+132.5)*C99)</f>
        <v>12714.166994381778</v>
      </c>
      <c r="D109">
        <f t="shared" ref="D109:U109" si="81">D108+0.0008*SIN((659.29*D98+132.5)*D99)</f>
        <v>12713.27857533618</v>
      </c>
      <c r="E109">
        <f t="shared" si="81"/>
        <v>12713.34939289328</v>
      </c>
      <c r="F109">
        <f t="shared" si="81"/>
        <v>12713.342952606368</v>
      </c>
      <c r="G109">
        <f t="shared" si="81"/>
        <v>12713.343532931212</v>
      </c>
      <c r="H109">
        <f t="shared" si="81"/>
        <v>12713.34348059514</v>
      </c>
      <c r="I109">
        <f t="shared" si="81"/>
        <v>12713.343485314672</v>
      </c>
      <c r="J109">
        <f t="shared" si="81"/>
        <v>12713.343484889083</v>
      </c>
      <c r="K109">
        <f t="shared" si="81"/>
        <v>12713.343484927449</v>
      </c>
      <c r="L109">
        <f t="shared" si="81"/>
        <v>12713.343484923984</v>
      </c>
      <c r="M109">
        <f t="shared" si="81"/>
        <v>12713.343484924313</v>
      </c>
      <c r="N109">
        <f t="shared" si="81"/>
        <v>12713.343484924288</v>
      </c>
      <c r="O109">
        <f t="shared" si="81"/>
        <v>12713.343484924288</v>
      </c>
      <c r="P109">
        <f t="shared" si="81"/>
        <v>12713.343484924288</v>
      </c>
      <c r="Q109">
        <f t="shared" si="81"/>
        <v>12713.343484924288</v>
      </c>
      <c r="R109">
        <f t="shared" si="81"/>
        <v>12713.343484924288</v>
      </c>
      <c r="S109">
        <f t="shared" si="81"/>
        <v>12713.343484924288</v>
      </c>
      <c r="T109">
        <f t="shared" si="81"/>
        <v>12713.343484924288</v>
      </c>
      <c r="U109">
        <f t="shared" si="81"/>
        <v>12713.343484924288</v>
      </c>
    </row>
    <row r="110" spans="2:21">
      <c r="B110" s="2" t="s">
        <v>89</v>
      </c>
      <c r="C110">
        <f>C109+0.0007*SIN((90.38*C98+153.3)*C99)</f>
        <v>12714.167394628706</v>
      </c>
      <c r="D110">
        <f t="shared" ref="D110:U110" si="82">D109+0.0007*SIN((90.38*D98+153.3)*D99)</f>
        <v>12713.278973270939</v>
      </c>
      <c r="E110">
        <f t="shared" si="82"/>
        <v>12713.349791012592</v>
      </c>
      <c r="F110">
        <f t="shared" si="82"/>
        <v>12713.343350708898</v>
      </c>
      <c r="G110">
        <f t="shared" si="82"/>
        <v>12713.343931035253</v>
      </c>
      <c r="H110">
        <f t="shared" si="82"/>
        <v>12713.343878699045</v>
      </c>
      <c r="I110">
        <f t="shared" si="82"/>
        <v>12713.343883418589</v>
      </c>
      <c r="J110">
        <f t="shared" si="82"/>
        <v>12713.343882992998</v>
      </c>
      <c r="K110">
        <f t="shared" si="82"/>
        <v>12713.343883031364</v>
      </c>
      <c r="L110">
        <f t="shared" si="82"/>
        <v>12713.343883027899</v>
      </c>
      <c r="M110">
        <f t="shared" si="82"/>
        <v>12713.343883028228</v>
      </c>
      <c r="N110">
        <f t="shared" si="82"/>
        <v>12713.343883028203</v>
      </c>
      <c r="O110">
        <f t="shared" si="82"/>
        <v>12713.343883028203</v>
      </c>
      <c r="P110">
        <f t="shared" si="82"/>
        <v>12713.343883028203</v>
      </c>
      <c r="Q110">
        <f t="shared" si="82"/>
        <v>12713.343883028203</v>
      </c>
      <c r="R110">
        <f t="shared" si="82"/>
        <v>12713.343883028203</v>
      </c>
      <c r="S110">
        <f t="shared" si="82"/>
        <v>12713.343883028203</v>
      </c>
      <c r="T110">
        <f t="shared" si="82"/>
        <v>12713.343883028203</v>
      </c>
      <c r="U110">
        <f t="shared" si="82"/>
        <v>12713.343883028203</v>
      </c>
    </row>
    <row r="111" spans="2:21">
      <c r="B111" s="2" t="s">
        <v>90</v>
      </c>
      <c r="C111">
        <f>C110+0.0007*SIN((30.35*C98+206.8)*C99)</f>
        <v>12714.167455170273</v>
      </c>
      <c r="D111">
        <f t="shared" ref="D111:U111" si="83">D110+0.0007*SIN((30.35*D98+206.8)*D99)</f>
        <v>12713.279034753992</v>
      </c>
      <c r="E111">
        <f t="shared" si="83"/>
        <v>12713.349852420599</v>
      </c>
      <c r="F111">
        <f t="shared" si="83"/>
        <v>12713.34341212373</v>
      </c>
      <c r="G111">
        <f t="shared" si="83"/>
        <v>12713.343992449471</v>
      </c>
      <c r="H111">
        <f t="shared" si="83"/>
        <v>12713.343940113316</v>
      </c>
      <c r="I111">
        <f t="shared" si="83"/>
        <v>12713.343944832855</v>
      </c>
      <c r="J111">
        <f t="shared" si="83"/>
        <v>12713.343944407266</v>
      </c>
      <c r="K111">
        <f t="shared" si="83"/>
        <v>12713.343944445633</v>
      </c>
      <c r="L111">
        <f t="shared" si="83"/>
        <v>12713.343944442167</v>
      </c>
      <c r="M111">
        <f t="shared" si="83"/>
        <v>12713.343944442497</v>
      </c>
      <c r="N111">
        <f t="shared" si="83"/>
        <v>12713.343944442471</v>
      </c>
      <c r="O111">
        <f t="shared" si="83"/>
        <v>12713.343944442471</v>
      </c>
      <c r="P111">
        <f t="shared" si="83"/>
        <v>12713.343944442471</v>
      </c>
      <c r="Q111">
        <f t="shared" si="83"/>
        <v>12713.343944442471</v>
      </c>
      <c r="R111">
        <f t="shared" si="83"/>
        <v>12713.343944442471</v>
      </c>
      <c r="S111">
        <f t="shared" si="83"/>
        <v>12713.343944442471</v>
      </c>
      <c r="T111">
        <f t="shared" si="83"/>
        <v>12713.343944442471</v>
      </c>
      <c r="U111">
        <f t="shared" si="83"/>
        <v>12713.343944442471</v>
      </c>
    </row>
    <row r="112" spans="2:21">
      <c r="B112" s="2" t="s">
        <v>91</v>
      </c>
      <c r="C112">
        <f>C111+0.0006*SIN((337.18*C98+29.8)*C99)</f>
        <v>12714.167704604291</v>
      </c>
      <c r="D112">
        <f t="shared" ref="D112:U112" si="84">D111+0.0006*SIN((337.18*D98+29.8)*D99)</f>
        <v>12713.279292344767</v>
      </c>
      <c r="E112">
        <f t="shared" si="84"/>
        <v>12713.350109363257</v>
      </c>
      <c r="F112">
        <f t="shared" si="84"/>
        <v>12713.343669125343</v>
      </c>
      <c r="G112">
        <f t="shared" si="84"/>
        <v>12713.344249445772</v>
      </c>
      <c r="H112">
        <f t="shared" si="84"/>
        <v>12713.344197110097</v>
      </c>
      <c r="I112">
        <f t="shared" si="84"/>
        <v>12713.344201829592</v>
      </c>
      <c r="J112">
        <f t="shared" si="84"/>
        <v>12713.344201404008</v>
      </c>
      <c r="K112">
        <f t="shared" si="84"/>
        <v>12713.344201442373</v>
      </c>
      <c r="L112">
        <f t="shared" si="84"/>
        <v>12713.344201438907</v>
      </c>
      <c r="M112">
        <f t="shared" si="84"/>
        <v>12713.344201439237</v>
      </c>
      <c r="N112">
        <f t="shared" si="84"/>
        <v>12713.344201439211</v>
      </c>
      <c r="O112">
        <f t="shared" si="84"/>
        <v>12713.344201439211</v>
      </c>
      <c r="P112">
        <f t="shared" si="84"/>
        <v>12713.344201439211</v>
      </c>
      <c r="Q112">
        <f t="shared" si="84"/>
        <v>12713.344201439211</v>
      </c>
      <c r="R112">
        <f t="shared" si="84"/>
        <v>12713.344201439211</v>
      </c>
      <c r="S112">
        <f t="shared" si="84"/>
        <v>12713.344201439211</v>
      </c>
      <c r="T112">
        <f t="shared" si="84"/>
        <v>12713.344201439211</v>
      </c>
      <c r="U112">
        <f t="shared" si="84"/>
        <v>12713.344201439211</v>
      </c>
    </row>
    <row r="113" spans="2:21">
      <c r="B113" s="2" t="s">
        <v>92</v>
      </c>
      <c r="C113">
        <f>C112+0.0005*SIN((1.5*C98+207.4)*C99)</f>
        <v>12714.167213448407</v>
      </c>
      <c r="D113">
        <f t="shared" ref="D113:U113" si="85">D112+0.0005*SIN((1.5*D98+207.4)*D99)</f>
        <v>12713.278801195131</v>
      </c>
      <c r="E113">
        <f t="shared" si="85"/>
        <v>12713.349618213122</v>
      </c>
      <c r="F113">
        <f t="shared" si="85"/>
        <v>12713.343177975254</v>
      </c>
      <c r="G113">
        <f t="shared" si="85"/>
        <v>12713.343758295679</v>
      </c>
      <c r="H113">
        <f t="shared" si="85"/>
        <v>12713.343705960004</v>
      </c>
      <c r="I113">
        <f t="shared" si="85"/>
        <v>12713.343710679499</v>
      </c>
      <c r="J113">
        <f t="shared" si="85"/>
        <v>12713.343710253916</v>
      </c>
      <c r="K113">
        <f t="shared" si="85"/>
        <v>12713.34371029228</v>
      </c>
      <c r="L113">
        <f t="shared" si="85"/>
        <v>12713.343710288815</v>
      </c>
      <c r="M113">
        <f t="shared" si="85"/>
        <v>12713.343710289144</v>
      </c>
      <c r="N113">
        <f t="shared" si="85"/>
        <v>12713.343710289118</v>
      </c>
      <c r="O113">
        <f t="shared" si="85"/>
        <v>12713.343710289118</v>
      </c>
      <c r="P113">
        <f t="shared" si="85"/>
        <v>12713.343710289118</v>
      </c>
      <c r="Q113">
        <f t="shared" si="85"/>
        <v>12713.343710289118</v>
      </c>
      <c r="R113">
        <f t="shared" si="85"/>
        <v>12713.343710289118</v>
      </c>
      <c r="S113">
        <f t="shared" si="85"/>
        <v>12713.343710289118</v>
      </c>
      <c r="T113">
        <f t="shared" si="85"/>
        <v>12713.343710289118</v>
      </c>
      <c r="U113">
        <f t="shared" si="85"/>
        <v>12713.343710289118</v>
      </c>
    </row>
    <row r="114" spans="2:21">
      <c r="B114" s="2" t="s">
        <v>93</v>
      </c>
      <c r="C114">
        <f>C113+0.0005*SIN((22.81*C98+291.2)*C99)</f>
        <v>12714.167204891264</v>
      </c>
      <c r="D114">
        <f t="shared" ref="D114:U114" si="86">D113+0.0005*SIN((22.81*D98+291.2)*D99)</f>
        <v>12713.278792130715</v>
      </c>
      <c r="E114">
        <f t="shared" si="86"/>
        <v>12713.349609189143</v>
      </c>
      <c r="F114">
        <f t="shared" si="86"/>
        <v>12713.343168947598</v>
      </c>
      <c r="G114">
        <f t="shared" si="86"/>
        <v>12713.343749268355</v>
      </c>
      <c r="H114">
        <f t="shared" si="86"/>
        <v>12713.343696932649</v>
      </c>
      <c r="I114">
        <f t="shared" si="86"/>
        <v>12713.343701652148</v>
      </c>
      <c r="J114">
        <f t="shared" si="86"/>
        <v>12713.343701226564</v>
      </c>
      <c r="K114">
        <f t="shared" si="86"/>
        <v>12713.343701264928</v>
      </c>
      <c r="L114">
        <f t="shared" si="86"/>
        <v>12713.343701261463</v>
      </c>
      <c r="M114">
        <f t="shared" si="86"/>
        <v>12713.343701261792</v>
      </c>
      <c r="N114">
        <f t="shared" si="86"/>
        <v>12713.343701261767</v>
      </c>
      <c r="O114">
        <f t="shared" si="86"/>
        <v>12713.343701261767</v>
      </c>
      <c r="P114">
        <f t="shared" si="86"/>
        <v>12713.343701261767</v>
      </c>
      <c r="Q114">
        <f t="shared" si="86"/>
        <v>12713.343701261767</v>
      </c>
      <c r="R114">
        <f t="shared" si="86"/>
        <v>12713.343701261767</v>
      </c>
      <c r="S114">
        <f t="shared" si="86"/>
        <v>12713.343701261767</v>
      </c>
      <c r="T114">
        <f t="shared" si="86"/>
        <v>12713.343701261767</v>
      </c>
      <c r="U114">
        <f t="shared" si="86"/>
        <v>12713.343701261767</v>
      </c>
    </row>
    <row r="115" spans="2:21">
      <c r="B115" s="2" t="s">
        <v>94</v>
      </c>
      <c r="C115">
        <f>C114+0.0004*SIN((315.56*C98+234.9)*C99)</f>
        <v>12714.167028391423</v>
      </c>
      <c r="D115">
        <f t="shared" ref="D115:U115" si="87">D114+0.0004*SIN((315.56*D98+234.9)*D99)</f>
        <v>12713.278610609548</v>
      </c>
      <c r="E115">
        <f t="shared" si="87"/>
        <v>12713.349428066955</v>
      </c>
      <c r="F115">
        <f t="shared" si="87"/>
        <v>12713.342987789116</v>
      </c>
      <c r="G115">
        <f t="shared" si="87"/>
        <v>12713.343568113143</v>
      </c>
      <c r="H115">
        <f t="shared" si="87"/>
        <v>12713.343515777142</v>
      </c>
      <c r="I115">
        <f t="shared" si="87"/>
        <v>12713.343520496668</v>
      </c>
      <c r="J115">
        <f t="shared" si="87"/>
        <v>12713.343520071081</v>
      </c>
      <c r="K115">
        <f t="shared" si="87"/>
        <v>12713.343520109445</v>
      </c>
      <c r="L115">
        <f t="shared" si="87"/>
        <v>12713.34352010598</v>
      </c>
      <c r="M115">
        <f t="shared" si="87"/>
        <v>12713.343520106309</v>
      </c>
      <c r="N115">
        <f t="shared" si="87"/>
        <v>12713.343520106284</v>
      </c>
      <c r="O115">
        <f t="shared" si="87"/>
        <v>12713.343520106284</v>
      </c>
      <c r="P115">
        <f t="shared" si="87"/>
        <v>12713.343520106284</v>
      </c>
      <c r="Q115">
        <f t="shared" si="87"/>
        <v>12713.343520106284</v>
      </c>
      <c r="R115">
        <f t="shared" si="87"/>
        <v>12713.343520106284</v>
      </c>
      <c r="S115">
        <f t="shared" si="87"/>
        <v>12713.343520106284</v>
      </c>
      <c r="T115">
        <f t="shared" si="87"/>
        <v>12713.343520106284</v>
      </c>
      <c r="U115">
        <f t="shared" si="87"/>
        <v>12713.343520106284</v>
      </c>
    </row>
    <row r="116" spans="2:21">
      <c r="B116" s="2" t="s">
        <v>95</v>
      </c>
      <c r="C116">
        <f>C115+0.0004*SIN((299.3*C98+157.3)*C99)</f>
        <v>12714.167354535803</v>
      </c>
      <c r="D116">
        <f t="shared" ref="D116:U116" si="88">D115+0.0004*SIN((299.3*D98+157.3)*D99)</f>
        <v>12713.278933641755</v>
      </c>
      <c r="E116">
        <f t="shared" si="88"/>
        <v>12713.349751349358</v>
      </c>
      <c r="F116">
        <f t="shared" si="88"/>
        <v>12713.34331104878</v>
      </c>
      <c r="G116">
        <f t="shared" si="88"/>
        <v>12713.343891374858</v>
      </c>
      <c r="H116">
        <f t="shared" si="88"/>
        <v>12713.343839038671</v>
      </c>
      <c r="I116">
        <f t="shared" si="88"/>
        <v>12713.343843758214</v>
      </c>
      <c r="J116">
        <f t="shared" si="88"/>
        <v>12713.343843332626</v>
      </c>
      <c r="K116">
        <f t="shared" si="88"/>
        <v>12713.343843370991</v>
      </c>
      <c r="L116">
        <f t="shared" si="88"/>
        <v>12713.343843367526</v>
      </c>
      <c r="M116">
        <f t="shared" si="88"/>
        <v>12713.343843367855</v>
      </c>
      <c r="N116">
        <f t="shared" si="88"/>
        <v>12713.343843367829</v>
      </c>
      <c r="O116">
        <f t="shared" si="88"/>
        <v>12713.343843367829</v>
      </c>
      <c r="P116">
        <f t="shared" si="88"/>
        <v>12713.343843367829</v>
      </c>
      <c r="Q116">
        <f t="shared" si="88"/>
        <v>12713.343843367829</v>
      </c>
      <c r="R116">
        <f t="shared" si="88"/>
        <v>12713.343843367829</v>
      </c>
      <c r="S116">
        <f t="shared" si="88"/>
        <v>12713.343843367829</v>
      </c>
      <c r="T116">
        <f t="shared" si="88"/>
        <v>12713.343843367829</v>
      </c>
      <c r="U116">
        <f t="shared" si="88"/>
        <v>12713.343843367829</v>
      </c>
    </row>
    <row r="117" spans="2:21">
      <c r="B117" s="2" t="s">
        <v>96</v>
      </c>
      <c r="C117">
        <f>C116+0.0004*SIN((720.02*C98+21.1)*C99)</f>
        <v>12714.167658201288</v>
      </c>
      <c r="D117">
        <f t="shared" ref="D117:U117" si="89">D116+0.0004*SIN((720.02*D98+21.1)*D99)</f>
        <v>12713.279228813559</v>
      </c>
      <c r="E117">
        <f t="shared" si="89"/>
        <v>12713.350047209462</v>
      </c>
      <c r="F117">
        <f t="shared" si="89"/>
        <v>12713.343606846369</v>
      </c>
      <c r="G117">
        <f t="shared" si="89"/>
        <v>12713.34418717808</v>
      </c>
      <c r="H117">
        <f t="shared" si="89"/>
        <v>12713.344134841385</v>
      </c>
      <c r="I117">
        <f t="shared" si="89"/>
        <v>12713.344139560973</v>
      </c>
      <c r="J117">
        <f t="shared" si="89"/>
        <v>12713.344139135383</v>
      </c>
      <c r="K117">
        <f t="shared" si="89"/>
        <v>12713.344139173747</v>
      </c>
      <c r="L117">
        <f t="shared" si="89"/>
        <v>12713.344139170282</v>
      </c>
      <c r="M117">
        <f t="shared" si="89"/>
        <v>12713.344139170611</v>
      </c>
      <c r="N117">
        <f t="shared" si="89"/>
        <v>12713.344139170586</v>
      </c>
      <c r="O117">
        <f t="shared" si="89"/>
        <v>12713.344139170586</v>
      </c>
      <c r="P117">
        <f t="shared" si="89"/>
        <v>12713.344139170586</v>
      </c>
      <c r="Q117">
        <f t="shared" si="89"/>
        <v>12713.344139170586</v>
      </c>
      <c r="R117">
        <f t="shared" si="89"/>
        <v>12713.344139170586</v>
      </c>
      <c r="S117">
        <f t="shared" si="89"/>
        <v>12713.344139170586</v>
      </c>
      <c r="T117">
        <f t="shared" si="89"/>
        <v>12713.344139170586</v>
      </c>
      <c r="U117">
        <f t="shared" si="89"/>
        <v>12713.344139170586</v>
      </c>
    </row>
    <row r="118" spans="2:21">
      <c r="B118" s="2" t="s">
        <v>97</v>
      </c>
      <c r="C118">
        <f>C117+0.0003*SIN((1079.97*C98+352.5)*C99)</f>
        <v>12714.167495409483</v>
      </c>
      <c r="D118">
        <f t="shared" ref="D118:U118" si="90">D117+0.0003*SIN((1079.97*D98+352.5)*D99)</f>
        <v>12713.27907831114</v>
      </c>
      <c r="E118">
        <f t="shared" si="90"/>
        <v>12713.349895714271</v>
      </c>
      <c r="F118">
        <f t="shared" si="90"/>
        <v>12713.343455441371</v>
      </c>
      <c r="G118">
        <f t="shared" si="90"/>
        <v>12713.344035764954</v>
      </c>
      <c r="H118">
        <f t="shared" si="90"/>
        <v>12713.343983428993</v>
      </c>
      <c r="I118">
        <f t="shared" si="90"/>
        <v>12713.343988148514</v>
      </c>
      <c r="J118">
        <f t="shared" si="90"/>
        <v>12713.34398772293</v>
      </c>
      <c r="K118">
        <f t="shared" si="90"/>
        <v>12713.343987761293</v>
      </c>
      <c r="L118">
        <f t="shared" si="90"/>
        <v>12713.343987757828</v>
      </c>
      <c r="M118">
        <f t="shared" si="90"/>
        <v>12713.343987758157</v>
      </c>
      <c r="N118">
        <f t="shared" si="90"/>
        <v>12713.343987758131</v>
      </c>
      <c r="O118">
        <f t="shared" si="90"/>
        <v>12713.343987758131</v>
      </c>
      <c r="P118">
        <f t="shared" si="90"/>
        <v>12713.343987758131</v>
      </c>
      <c r="Q118">
        <f t="shared" si="90"/>
        <v>12713.343987758131</v>
      </c>
      <c r="R118">
        <f t="shared" si="90"/>
        <v>12713.343987758131</v>
      </c>
      <c r="S118">
        <f t="shared" si="90"/>
        <v>12713.343987758131</v>
      </c>
      <c r="T118">
        <f t="shared" si="90"/>
        <v>12713.343987758131</v>
      </c>
      <c r="U118">
        <f t="shared" si="90"/>
        <v>12713.343987758131</v>
      </c>
    </row>
    <row r="119" spans="2:21">
      <c r="B119" s="2" t="s">
        <v>98</v>
      </c>
      <c r="C119">
        <f>C118+0.0003*SIN((44.43*C98+329.7)*C99)</f>
        <v>12714.167765591959</v>
      </c>
      <c r="D119">
        <f t="shared" ref="D119:U119" si="91">D118+0.0003*SIN((44.43*D98+329.7)*D99)</f>
        <v>12713.279348235377</v>
      </c>
      <c r="E119">
        <f t="shared" si="91"/>
        <v>12713.350165659134</v>
      </c>
      <c r="F119">
        <f t="shared" si="91"/>
        <v>12713.343725384359</v>
      </c>
      <c r="G119">
        <f t="shared" si="91"/>
        <v>12713.344305708111</v>
      </c>
      <c r="H119">
        <f t="shared" si="91"/>
        <v>12713.344253372134</v>
      </c>
      <c r="I119">
        <f t="shared" si="91"/>
        <v>12713.344258091656</v>
      </c>
      <c r="J119">
        <f t="shared" si="91"/>
        <v>12713.344257666073</v>
      </c>
      <c r="K119">
        <f t="shared" si="91"/>
        <v>12713.344257704435</v>
      </c>
      <c r="L119">
        <f t="shared" si="91"/>
        <v>12713.34425770097</v>
      </c>
      <c r="M119">
        <f t="shared" si="91"/>
        <v>12713.344257701299</v>
      </c>
      <c r="N119">
        <f t="shared" si="91"/>
        <v>12713.344257701274</v>
      </c>
      <c r="O119">
        <f t="shared" si="91"/>
        <v>12713.344257701274</v>
      </c>
      <c r="P119">
        <f t="shared" si="91"/>
        <v>12713.344257701274</v>
      </c>
      <c r="Q119">
        <f t="shared" si="91"/>
        <v>12713.344257701274</v>
      </c>
      <c r="R119">
        <f t="shared" si="91"/>
        <v>12713.344257701274</v>
      </c>
      <c r="S119">
        <f t="shared" si="91"/>
        <v>12713.344257701274</v>
      </c>
      <c r="T119">
        <f t="shared" si="91"/>
        <v>12713.344257701274</v>
      </c>
      <c r="U119">
        <f t="shared" si="91"/>
        <v>12713.344257701274</v>
      </c>
    </row>
    <row r="120" spans="2:21">
      <c r="B120" s="2" t="s">
        <v>99</v>
      </c>
      <c r="C120">
        <f>MOD(C119,360)</f>
        <v>114.16776559195932</v>
      </c>
      <c r="D120">
        <f t="shared" ref="D120:U120" si="92">MOD(D119,360)</f>
        <v>113.27934823537726</v>
      </c>
      <c r="E120">
        <f t="shared" si="92"/>
        <v>113.35016565913429</v>
      </c>
      <c r="F120">
        <f t="shared" si="92"/>
        <v>113.34372538435855</v>
      </c>
      <c r="G120">
        <f t="shared" si="92"/>
        <v>113.34430570811128</v>
      </c>
      <c r="H120">
        <f t="shared" si="92"/>
        <v>113.34425337213361</v>
      </c>
      <c r="I120">
        <f t="shared" si="92"/>
        <v>113.34425809165623</v>
      </c>
      <c r="J120">
        <f t="shared" si="92"/>
        <v>113.34425766607274</v>
      </c>
      <c r="K120">
        <f t="shared" si="92"/>
        <v>113.34425770443522</v>
      </c>
      <c r="L120">
        <f t="shared" si="92"/>
        <v>113.34425770097005</v>
      </c>
      <c r="M120">
        <f t="shared" si="92"/>
        <v>113.34425770129928</v>
      </c>
      <c r="N120">
        <f t="shared" si="92"/>
        <v>113.34425770127382</v>
      </c>
      <c r="O120">
        <f t="shared" si="92"/>
        <v>113.34425770127382</v>
      </c>
      <c r="P120">
        <f t="shared" si="92"/>
        <v>113.34425770127382</v>
      </c>
      <c r="Q120">
        <f t="shared" si="92"/>
        <v>113.34425770127382</v>
      </c>
      <c r="R120">
        <f t="shared" si="92"/>
        <v>113.34425770127382</v>
      </c>
      <c r="S120">
        <f t="shared" si="92"/>
        <v>113.34425770127382</v>
      </c>
      <c r="T120">
        <f t="shared" si="92"/>
        <v>113.34425770127382</v>
      </c>
      <c r="U120">
        <f t="shared" si="92"/>
        <v>113.34425770127382</v>
      </c>
    </row>
    <row r="121" spans="2:21">
      <c r="B121" s="2" t="s">
        <v>164</v>
      </c>
      <c r="C121">
        <f>MOD(IF(C120&lt;0,C120+360,C120),360)</f>
        <v>114.16776559195932</v>
      </c>
      <c r="D121">
        <f t="shared" ref="D121:U121" si="93">MOD(IF(D120&lt;0,D120+360,D120),360)</f>
        <v>113.27934823537726</v>
      </c>
      <c r="E121">
        <f t="shared" si="93"/>
        <v>113.35016565913429</v>
      </c>
      <c r="F121">
        <f t="shared" si="93"/>
        <v>113.34372538435855</v>
      </c>
      <c r="G121">
        <f t="shared" si="93"/>
        <v>113.34430570811128</v>
      </c>
      <c r="H121">
        <f t="shared" si="93"/>
        <v>113.34425337213361</v>
      </c>
      <c r="I121">
        <f t="shared" si="93"/>
        <v>113.34425809165623</v>
      </c>
      <c r="J121">
        <f t="shared" si="93"/>
        <v>113.34425766607274</v>
      </c>
      <c r="K121">
        <f t="shared" si="93"/>
        <v>113.34425770443522</v>
      </c>
      <c r="L121">
        <f t="shared" si="93"/>
        <v>113.34425770097005</v>
      </c>
      <c r="M121">
        <f t="shared" si="93"/>
        <v>113.34425770129928</v>
      </c>
      <c r="N121">
        <f t="shared" si="93"/>
        <v>113.34425770127382</v>
      </c>
      <c r="O121">
        <f t="shared" si="93"/>
        <v>113.34425770127382</v>
      </c>
      <c r="P121">
        <f t="shared" si="93"/>
        <v>113.34425770127382</v>
      </c>
      <c r="Q121">
        <f t="shared" si="93"/>
        <v>113.34425770127382</v>
      </c>
      <c r="R121">
        <f t="shared" si="93"/>
        <v>113.34425770127382</v>
      </c>
      <c r="S121">
        <f t="shared" si="93"/>
        <v>113.34425770127382</v>
      </c>
      <c r="T121">
        <f t="shared" si="93"/>
        <v>113.34425770127382</v>
      </c>
      <c r="U121">
        <f t="shared" si="93"/>
        <v>113.34425770127382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4"/>
  <sheetViews>
    <sheetView topLeftCell="A28" zoomScale="110" zoomScaleNormal="110" workbookViewId="0">
      <selection activeCell="G50" sqref="G50"/>
    </sheetView>
  </sheetViews>
  <sheetFormatPr defaultRowHeight="13.5"/>
  <cols>
    <col min="1" max="1" width="11.625" style="8" bestFit="1" customWidth="1"/>
    <col min="2" max="2" width="4.875" style="8" customWidth="1"/>
    <col min="3" max="5" width="9" style="8"/>
    <col min="6" max="7" width="3.5" style="8" bestFit="1" customWidth="1"/>
    <col min="8" max="9" width="3.375" style="8" bestFit="1" customWidth="1"/>
    <col min="10" max="10" width="5.375" style="8" bestFit="1" customWidth="1"/>
    <col min="11" max="11" width="5.5" style="8" bestFit="1" customWidth="1"/>
    <col min="12" max="12" width="9" style="8"/>
    <col min="13" max="13" width="11.625" style="8" bestFit="1" customWidth="1"/>
    <col min="14" max="16384" width="9" style="8"/>
  </cols>
  <sheetData>
    <row r="1" spans="1:13">
      <c r="A1" s="8">
        <f>YEAR(旧暦計算!A4)</f>
        <v>2034</v>
      </c>
    </row>
    <row r="2" spans="1:13">
      <c r="A2" s="13" t="s">
        <v>109</v>
      </c>
      <c r="B2" s="14" t="s">
        <v>110</v>
      </c>
      <c r="C2" s="15" t="s">
        <v>111</v>
      </c>
      <c r="D2" s="13" t="s">
        <v>112</v>
      </c>
      <c r="E2" s="13" t="s">
        <v>113</v>
      </c>
      <c r="F2" s="16" t="s">
        <v>110</v>
      </c>
      <c r="G2" s="16" t="s">
        <v>114</v>
      </c>
      <c r="H2" s="16" t="s">
        <v>115</v>
      </c>
      <c r="I2" s="16"/>
      <c r="J2" s="16"/>
    </row>
    <row r="3" spans="1:13">
      <c r="A3" s="20">
        <f>DATE($A$1-1,F3,G3)</f>
        <v>48584</v>
      </c>
      <c r="B3" s="21" t="s">
        <v>116</v>
      </c>
      <c r="C3" s="22" t="s">
        <v>117</v>
      </c>
      <c r="D3" s="23">
        <v>6.3811</v>
      </c>
      <c r="E3" s="23">
        <v>0.24277799999999999</v>
      </c>
      <c r="F3" s="22">
        <v>1</v>
      </c>
      <c r="G3" s="24">
        <f>INT(D3+(E3*(($A$1-2)-1900))-INT((($A$1-2)-1900)/4))</f>
        <v>5</v>
      </c>
      <c r="H3" s="25">
        <f t="shared" ref="H3:H26" si="0">DATE($A$1,F3,G3)</f>
        <v>48949</v>
      </c>
      <c r="I3" s="26" t="s">
        <v>152</v>
      </c>
      <c r="J3" s="27"/>
      <c r="K3" s="8">
        <f t="shared" ref="K3:K34" si="1">YEAR(A3)</f>
        <v>2033</v>
      </c>
      <c r="L3" s="8" t="str">
        <f t="shared" ref="L3:L34" si="2">K3&amp;C3</f>
        <v>2033小寒</v>
      </c>
      <c r="M3" s="39">
        <f t="shared" ref="M3:M34" si="3">A3</f>
        <v>48584</v>
      </c>
    </row>
    <row r="4" spans="1:13">
      <c r="A4" s="17">
        <f t="shared" ref="A4:A26" si="4">DATE($A$1-1,F4,G4)</f>
        <v>48599</v>
      </c>
      <c r="B4" s="18"/>
      <c r="C4" s="14" t="s">
        <v>118</v>
      </c>
      <c r="D4" s="15">
        <v>21.104600000000001</v>
      </c>
      <c r="E4" s="15">
        <v>0.24276500000000001</v>
      </c>
      <c r="F4" s="14">
        <v>1</v>
      </c>
      <c r="G4" s="13">
        <f t="shared" ref="G4:G6" si="5">INT(D4+(E4*(($A$1-2)-1900))-INT((($A$1-2)-1900)/4))</f>
        <v>20</v>
      </c>
      <c r="H4" s="19">
        <f t="shared" si="0"/>
        <v>48964</v>
      </c>
      <c r="I4" s="16" t="s">
        <v>153</v>
      </c>
      <c r="J4" s="27"/>
      <c r="K4" s="8">
        <f t="shared" si="1"/>
        <v>2033</v>
      </c>
      <c r="L4" s="8" t="str">
        <f t="shared" si="2"/>
        <v>2033大寒</v>
      </c>
      <c r="M4" s="39">
        <f t="shared" si="3"/>
        <v>48599</v>
      </c>
    </row>
    <row r="5" spans="1:13">
      <c r="A5" s="20">
        <f t="shared" si="4"/>
        <v>48613</v>
      </c>
      <c r="B5" s="22" t="s">
        <v>119</v>
      </c>
      <c r="C5" s="22" t="s">
        <v>120</v>
      </c>
      <c r="D5" s="23">
        <v>4.8693</v>
      </c>
      <c r="E5" s="23">
        <v>0.24271300000000001</v>
      </c>
      <c r="F5" s="22">
        <v>2</v>
      </c>
      <c r="G5" s="24">
        <f t="shared" si="5"/>
        <v>3</v>
      </c>
      <c r="H5" s="25">
        <f t="shared" si="0"/>
        <v>48978</v>
      </c>
      <c r="I5" s="26" t="s">
        <v>152</v>
      </c>
      <c r="J5" s="27"/>
      <c r="K5" s="8">
        <f t="shared" si="1"/>
        <v>2033</v>
      </c>
      <c r="L5" s="8" t="str">
        <f t="shared" si="2"/>
        <v>2033立春</v>
      </c>
      <c r="M5" s="39">
        <f t="shared" si="3"/>
        <v>48613</v>
      </c>
    </row>
    <row r="6" spans="1:13">
      <c r="A6" s="17">
        <f t="shared" si="4"/>
        <v>48628</v>
      </c>
      <c r="B6" s="14"/>
      <c r="C6" s="14" t="s">
        <v>121</v>
      </c>
      <c r="D6" s="15">
        <v>19.706199999999999</v>
      </c>
      <c r="E6" s="15">
        <v>0.24262700000000001</v>
      </c>
      <c r="F6" s="14">
        <v>2</v>
      </c>
      <c r="G6" s="13">
        <f t="shared" si="5"/>
        <v>18</v>
      </c>
      <c r="H6" s="19">
        <f t="shared" si="0"/>
        <v>48993</v>
      </c>
      <c r="I6" s="16" t="s">
        <v>153</v>
      </c>
      <c r="J6" s="27"/>
      <c r="K6" s="8">
        <f t="shared" si="1"/>
        <v>2033</v>
      </c>
      <c r="L6" s="8" t="str">
        <f t="shared" si="2"/>
        <v>2033雨水</v>
      </c>
      <c r="M6" s="39">
        <f t="shared" si="3"/>
        <v>48628</v>
      </c>
    </row>
    <row r="7" spans="1:13">
      <c r="A7" s="20">
        <f t="shared" si="4"/>
        <v>48643</v>
      </c>
      <c r="B7" s="22" t="s">
        <v>122</v>
      </c>
      <c r="C7" s="22" t="s">
        <v>123</v>
      </c>
      <c r="D7" s="23">
        <v>6.3967999999999998</v>
      </c>
      <c r="E7" s="23">
        <v>0.24251200000000001</v>
      </c>
      <c r="F7" s="22">
        <v>3</v>
      </c>
      <c r="G7" s="24">
        <f t="shared" ref="G7:G26" si="6">INT(D7+(E7*(($A$1-1)-1900))-INT((($A$1-1)-1900)/4))</f>
        <v>5</v>
      </c>
      <c r="H7" s="25">
        <f t="shared" si="0"/>
        <v>49008</v>
      </c>
      <c r="I7" s="26" t="s">
        <v>152</v>
      </c>
      <c r="J7" s="27"/>
      <c r="K7" s="8">
        <f t="shared" si="1"/>
        <v>2033</v>
      </c>
      <c r="L7" s="8" t="str">
        <f t="shared" si="2"/>
        <v>2033啓蟄</v>
      </c>
      <c r="M7" s="39">
        <f t="shared" si="3"/>
        <v>48643</v>
      </c>
    </row>
    <row r="8" spans="1:13">
      <c r="A8" s="17">
        <f t="shared" si="4"/>
        <v>48658</v>
      </c>
      <c r="B8" s="14"/>
      <c r="C8" s="14" t="s">
        <v>124</v>
      </c>
      <c r="D8" s="15">
        <v>21.447099999999999</v>
      </c>
      <c r="E8" s="15">
        <v>0.24237700000000001</v>
      </c>
      <c r="F8" s="14">
        <v>3</v>
      </c>
      <c r="G8" s="16">
        <f t="shared" si="6"/>
        <v>20</v>
      </c>
      <c r="H8" s="19">
        <f t="shared" si="0"/>
        <v>49023</v>
      </c>
      <c r="I8" s="16" t="s">
        <v>153</v>
      </c>
      <c r="J8" s="27" t="s">
        <v>157</v>
      </c>
      <c r="K8" s="8">
        <f t="shared" si="1"/>
        <v>2033</v>
      </c>
      <c r="L8" s="8" t="str">
        <f t="shared" si="2"/>
        <v>2033春分</v>
      </c>
      <c r="M8" s="39">
        <f t="shared" si="3"/>
        <v>48658</v>
      </c>
    </row>
    <row r="9" spans="1:13">
      <c r="A9" s="20">
        <f t="shared" si="4"/>
        <v>48673</v>
      </c>
      <c r="B9" s="22" t="s">
        <v>125</v>
      </c>
      <c r="C9" s="22" t="s">
        <v>126</v>
      </c>
      <c r="D9" s="23">
        <v>5.6280000000000001</v>
      </c>
      <c r="E9" s="23">
        <v>0.242231</v>
      </c>
      <c r="F9" s="22">
        <v>4</v>
      </c>
      <c r="G9" s="24">
        <f t="shared" si="6"/>
        <v>4</v>
      </c>
      <c r="H9" s="25">
        <f t="shared" si="0"/>
        <v>49038</v>
      </c>
      <c r="I9" s="26" t="s">
        <v>152</v>
      </c>
      <c r="J9" s="27"/>
      <c r="K9" s="8">
        <f t="shared" si="1"/>
        <v>2033</v>
      </c>
      <c r="L9" s="8" t="str">
        <f t="shared" si="2"/>
        <v>2033清明</v>
      </c>
      <c r="M9" s="39">
        <f t="shared" si="3"/>
        <v>48673</v>
      </c>
    </row>
    <row r="10" spans="1:13">
      <c r="A10" s="17">
        <f t="shared" si="4"/>
        <v>48689</v>
      </c>
      <c r="B10" s="14"/>
      <c r="C10" s="14" t="s">
        <v>127</v>
      </c>
      <c r="D10" s="15">
        <v>20.9375</v>
      </c>
      <c r="E10" s="15">
        <v>0.24208299999999999</v>
      </c>
      <c r="F10" s="14">
        <v>4</v>
      </c>
      <c r="G10" s="16">
        <f t="shared" si="6"/>
        <v>20</v>
      </c>
      <c r="H10" s="19">
        <f t="shared" si="0"/>
        <v>49054</v>
      </c>
      <c r="I10" s="16" t="s">
        <v>153</v>
      </c>
      <c r="J10" s="27"/>
      <c r="K10" s="8">
        <f t="shared" si="1"/>
        <v>2033</v>
      </c>
      <c r="L10" s="8" t="str">
        <f t="shared" si="2"/>
        <v>2033穀雨</v>
      </c>
      <c r="M10" s="39">
        <f t="shared" si="3"/>
        <v>48689</v>
      </c>
    </row>
    <row r="11" spans="1:13">
      <c r="A11" s="20">
        <f t="shared" si="4"/>
        <v>48704</v>
      </c>
      <c r="B11" s="22" t="s">
        <v>128</v>
      </c>
      <c r="C11" s="22" t="s">
        <v>129</v>
      </c>
      <c r="D11" s="23">
        <v>6.3771000000000004</v>
      </c>
      <c r="E11" s="23">
        <v>0.24194499999999999</v>
      </c>
      <c r="F11" s="22">
        <v>5</v>
      </c>
      <c r="G11" s="24">
        <f t="shared" si="6"/>
        <v>5</v>
      </c>
      <c r="H11" s="25">
        <f t="shared" si="0"/>
        <v>49069</v>
      </c>
      <c r="I11" s="26" t="s">
        <v>152</v>
      </c>
      <c r="J11" s="27"/>
      <c r="K11" s="8">
        <f t="shared" si="1"/>
        <v>2033</v>
      </c>
      <c r="L11" s="8" t="str">
        <f t="shared" si="2"/>
        <v>2033立夏</v>
      </c>
      <c r="M11" s="39">
        <f t="shared" si="3"/>
        <v>48704</v>
      </c>
    </row>
    <row r="12" spans="1:13">
      <c r="A12" s="17">
        <f t="shared" si="4"/>
        <v>48720</v>
      </c>
      <c r="B12" s="14"/>
      <c r="C12" s="14" t="s">
        <v>130</v>
      </c>
      <c r="D12" s="15">
        <v>21.93</v>
      </c>
      <c r="E12" s="15">
        <v>0.24182500000000001</v>
      </c>
      <c r="F12" s="14">
        <v>5</v>
      </c>
      <c r="G12" s="16">
        <f t="shared" si="6"/>
        <v>21</v>
      </c>
      <c r="H12" s="19">
        <f t="shared" si="0"/>
        <v>49085</v>
      </c>
      <c r="I12" s="16" t="s">
        <v>153</v>
      </c>
      <c r="J12" s="27"/>
      <c r="K12" s="8">
        <f t="shared" si="1"/>
        <v>2033</v>
      </c>
      <c r="L12" s="8" t="str">
        <f t="shared" si="2"/>
        <v>2033小満</v>
      </c>
      <c r="M12" s="39">
        <f t="shared" si="3"/>
        <v>48720</v>
      </c>
    </row>
    <row r="13" spans="1:13">
      <c r="A13" s="20">
        <f t="shared" si="4"/>
        <v>48735</v>
      </c>
      <c r="B13" s="22" t="s">
        <v>131</v>
      </c>
      <c r="C13" s="22" t="s">
        <v>132</v>
      </c>
      <c r="D13" s="23">
        <v>6.5732999999999997</v>
      </c>
      <c r="E13" s="23">
        <v>0.241731</v>
      </c>
      <c r="F13" s="22">
        <v>6</v>
      </c>
      <c r="G13" s="24">
        <f t="shared" si="6"/>
        <v>5</v>
      </c>
      <c r="H13" s="25">
        <f t="shared" si="0"/>
        <v>49100</v>
      </c>
      <c r="I13" s="26" t="s">
        <v>152</v>
      </c>
      <c r="J13" s="27"/>
      <c r="K13" s="8">
        <f t="shared" si="1"/>
        <v>2033</v>
      </c>
      <c r="L13" s="8" t="str">
        <f t="shared" si="2"/>
        <v>2033芒種</v>
      </c>
      <c r="M13" s="39">
        <f t="shared" si="3"/>
        <v>48735</v>
      </c>
    </row>
    <row r="14" spans="1:13">
      <c r="A14" s="17">
        <f t="shared" si="4"/>
        <v>48751</v>
      </c>
      <c r="B14" s="14"/>
      <c r="C14" s="14" t="s">
        <v>133</v>
      </c>
      <c r="D14" s="15">
        <v>22.274699999999999</v>
      </c>
      <c r="E14" s="15">
        <v>0.24166899999999997</v>
      </c>
      <c r="F14" s="14">
        <v>6</v>
      </c>
      <c r="G14" s="16">
        <f t="shared" si="6"/>
        <v>21</v>
      </c>
      <c r="H14" s="19">
        <f t="shared" si="0"/>
        <v>49116</v>
      </c>
      <c r="I14" s="16" t="s">
        <v>153</v>
      </c>
      <c r="J14" s="27" t="s">
        <v>156</v>
      </c>
      <c r="K14" s="8">
        <f t="shared" si="1"/>
        <v>2033</v>
      </c>
      <c r="L14" s="8" t="str">
        <f t="shared" si="2"/>
        <v>2033夏至</v>
      </c>
      <c r="M14" s="39">
        <f t="shared" si="3"/>
        <v>48751</v>
      </c>
    </row>
    <row r="15" spans="1:13">
      <c r="A15" s="20">
        <f t="shared" si="4"/>
        <v>48767</v>
      </c>
      <c r="B15" s="22" t="s">
        <v>134</v>
      </c>
      <c r="C15" s="22" t="s">
        <v>135</v>
      </c>
      <c r="D15" s="23">
        <v>8.0091000000000001</v>
      </c>
      <c r="E15" s="23">
        <v>0.241642</v>
      </c>
      <c r="F15" s="22">
        <v>7</v>
      </c>
      <c r="G15" s="24">
        <f t="shared" si="6"/>
        <v>7</v>
      </c>
      <c r="H15" s="25">
        <f t="shared" si="0"/>
        <v>49132</v>
      </c>
      <c r="I15" s="26" t="s">
        <v>152</v>
      </c>
      <c r="J15" s="27"/>
      <c r="K15" s="8">
        <f t="shared" si="1"/>
        <v>2033</v>
      </c>
      <c r="L15" s="8" t="str">
        <f t="shared" si="2"/>
        <v>2033小暑</v>
      </c>
      <c r="M15" s="39">
        <f t="shared" si="3"/>
        <v>48767</v>
      </c>
    </row>
    <row r="16" spans="1:13">
      <c r="A16" s="17">
        <f t="shared" si="4"/>
        <v>48782</v>
      </c>
      <c r="B16" s="14"/>
      <c r="C16" s="14" t="s">
        <v>136</v>
      </c>
      <c r="D16" s="15">
        <v>23.7317</v>
      </c>
      <c r="E16" s="15">
        <v>0.24165400000000001</v>
      </c>
      <c r="F16" s="14">
        <v>7</v>
      </c>
      <c r="G16" s="16">
        <f t="shared" si="6"/>
        <v>22</v>
      </c>
      <c r="H16" s="19">
        <f t="shared" si="0"/>
        <v>49147</v>
      </c>
      <c r="I16" s="16" t="s">
        <v>153</v>
      </c>
      <c r="J16" s="27"/>
      <c r="K16" s="8">
        <f t="shared" si="1"/>
        <v>2033</v>
      </c>
      <c r="L16" s="8" t="str">
        <f t="shared" si="2"/>
        <v>2033大暑</v>
      </c>
      <c r="M16" s="39">
        <f t="shared" si="3"/>
        <v>48782</v>
      </c>
    </row>
    <row r="17" spans="1:13">
      <c r="A17" s="20">
        <f t="shared" si="4"/>
        <v>48798</v>
      </c>
      <c r="B17" s="22" t="s">
        <v>137</v>
      </c>
      <c r="C17" s="22" t="s">
        <v>138</v>
      </c>
      <c r="D17" s="23">
        <v>8.4101999999999997</v>
      </c>
      <c r="E17" s="23">
        <v>0.241703</v>
      </c>
      <c r="F17" s="22">
        <v>8</v>
      </c>
      <c r="G17" s="24">
        <f t="shared" si="6"/>
        <v>7</v>
      </c>
      <c r="H17" s="25">
        <f t="shared" si="0"/>
        <v>49163</v>
      </c>
      <c r="I17" s="26" t="s">
        <v>152</v>
      </c>
      <c r="J17" s="27"/>
      <c r="K17" s="8">
        <f t="shared" si="1"/>
        <v>2033</v>
      </c>
      <c r="L17" s="8" t="str">
        <f t="shared" si="2"/>
        <v>2033立秋</v>
      </c>
      <c r="M17" s="39">
        <f t="shared" si="3"/>
        <v>48798</v>
      </c>
    </row>
    <row r="18" spans="1:13">
      <c r="A18" s="17">
        <f t="shared" si="4"/>
        <v>48814</v>
      </c>
      <c r="B18" s="14"/>
      <c r="C18" s="14" t="s">
        <v>139</v>
      </c>
      <c r="D18" s="15">
        <v>24.012499999999999</v>
      </c>
      <c r="E18" s="15">
        <v>0.241786</v>
      </c>
      <c r="F18" s="14">
        <v>8</v>
      </c>
      <c r="G18" s="16">
        <f t="shared" si="6"/>
        <v>23</v>
      </c>
      <c r="H18" s="19">
        <f t="shared" si="0"/>
        <v>49179</v>
      </c>
      <c r="I18" s="16" t="s">
        <v>153</v>
      </c>
      <c r="J18" s="27"/>
      <c r="K18" s="8">
        <f t="shared" si="1"/>
        <v>2033</v>
      </c>
      <c r="L18" s="8" t="str">
        <f t="shared" si="2"/>
        <v>2033処暑</v>
      </c>
      <c r="M18" s="39">
        <f t="shared" si="3"/>
        <v>48814</v>
      </c>
    </row>
    <row r="19" spans="1:13">
      <c r="A19" s="20">
        <f t="shared" si="4"/>
        <v>48829</v>
      </c>
      <c r="B19" s="22" t="s">
        <v>140</v>
      </c>
      <c r="C19" s="22" t="s">
        <v>141</v>
      </c>
      <c r="D19" s="23">
        <v>8.5185999999999993</v>
      </c>
      <c r="E19" s="23">
        <v>0.241898</v>
      </c>
      <c r="F19" s="22">
        <v>9</v>
      </c>
      <c r="G19" s="24">
        <f t="shared" si="6"/>
        <v>7</v>
      </c>
      <c r="H19" s="25">
        <f t="shared" si="0"/>
        <v>49194</v>
      </c>
      <c r="I19" s="26" t="s">
        <v>152</v>
      </c>
      <c r="J19" s="27"/>
      <c r="K19" s="8">
        <f t="shared" si="1"/>
        <v>2033</v>
      </c>
      <c r="L19" s="8" t="str">
        <f t="shared" si="2"/>
        <v>2033白露</v>
      </c>
      <c r="M19" s="39">
        <f t="shared" si="3"/>
        <v>48829</v>
      </c>
    </row>
    <row r="20" spans="1:13">
      <c r="A20" s="17">
        <f t="shared" si="4"/>
        <v>48845</v>
      </c>
      <c r="B20" s="14"/>
      <c r="C20" s="14" t="s">
        <v>142</v>
      </c>
      <c r="D20" s="15">
        <v>23.889600000000002</v>
      </c>
      <c r="E20" s="15">
        <v>0.242032</v>
      </c>
      <c r="F20" s="14">
        <v>9</v>
      </c>
      <c r="G20" s="16">
        <f t="shared" si="6"/>
        <v>23</v>
      </c>
      <c r="H20" s="19">
        <f t="shared" si="0"/>
        <v>49210</v>
      </c>
      <c r="I20" s="16" t="s">
        <v>153</v>
      </c>
      <c r="J20" s="27" t="s">
        <v>155</v>
      </c>
      <c r="K20" s="8">
        <f t="shared" si="1"/>
        <v>2033</v>
      </c>
      <c r="L20" s="8" t="str">
        <f t="shared" si="2"/>
        <v>2033秋分</v>
      </c>
      <c r="M20" s="39">
        <f t="shared" si="3"/>
        <v>48845</v>
      </c>
    </row>
    <row r="21" spans="1:13">
      <c r="A21" s="20">
        <f t="shared" si="4"/>
        <v>48860</v>
      </c>
      <c r="B21" s="22" t="s">
        <v>143</v>
      </c>
      <c r="C21" s="22" t="s">
        <v>144</v>
      </c>
      <c r="D21" s="23">
        <v>9.1414000000000009</v>
      </c>
      <c r="E21" s="23">
        <v>0.24217900000000001</v>
      </c>
      <c r="F21" s="22">
        <v>10</v>
      </c>
      <c r="G21" s="24">
        <f t="shared" si="6"/>
        <v>8</v>
      </c>
      <c r="H21" s="25">
        <f t="shared" si="0"/>
        <v>49225</v>
      </c>
      <c r="I21" s="26" t="s">
        <v>152</v>
      </c>
      <c r="J21" s="27"/>
      <c r="K21" s="8">
        <f t="shared" si="1"/>
        <v>2033</v>
      </c>
      <c r="L21" s="8" t="str">
        <f t="shared" si="2"/>
        <v>2033寒露</v>
      </c>
      <c r="M21" s="39">
        <f t="shared" si="3"/>
        <v>48860</v>
      </c>
    </row>
    <row r="22" spans="1:13">
      <c r="A22" s="17">
        <f t="shared" si="4"/>
        <v>48875</v>
      </c>
      <c r="B22" s="14"/>
      <c r="C22" s="14" t="s">
        <v>145</v>
      </c>
      <c r="D22" s="15">
        <v>24.248699999999999</v>
      </c>
      <c r="E22" s="15">
        <v>0.24232799999999999</v>
      </c>
      <c r="F22" s="14">
        <v>10</v>
      </c>
      <c r="G22" s="16">
        <f t="shared" si="6"/>
        <v>23</v>
      </c>
      <c r="H22" s="19">
        <f t="shared" si="0"/>
        <v>49240</v>
      </c>
      <c r="I22" s="16" t="s">
        <v>153</v>
      </c>
      <c r="J22" s="27"/>
      <c r="K22" s="8">
        <f t="shared" si="1"/>
        <v>2033</v>
      </c>
      <c r="L22" s="8" t="str">
        <f t="shared" si="2"/>
        <v>2033霜降</v>
      </c>
      <c r="M22" s="39">
        <f t="shared" si="3"/>
        <v>48875</v>
      </c>
    </row>
    <row r="23" spans="1:13">
      <c r="A23" s="20">
        <f t="shared" si="4"/>
        <v>48890</v>
      </c>
      <c r="B23" s="22" t="s">
        <v>146</v>
      </c>
      <c r="C23" s="22" t="s">
        <v>147</v>
      </c>
      <c r="D23" s="23">
        <v>8.2395999999999994</v>
      </c>
      <c r="E23" s="23">
        <v>0.24246899999999999</v>
      </c>
      <c r="F23" s="22">
        <v>11</v>
      </c>
      <c r="G23" s="24">
        <f t="shared" si="6"/>
        <v>7</v>
      </c>
      <c r="H23" s="25">
        <f t="shared" si="0"/>
        <v>49255</v>
      </c>
      <c r="I23" s="26" t="s">
        <v>152</v>
      </c>
      <c r="J23" s="27"/>
      <c r="K23" s="8">
        <f t="shared" si="1"/>
        <v>2033</v>
      </c>
      <c r="L23" s="8" t="str">
        <f t="shared" si="2"/>
        <v>2033立冬</v>
      </c>
      <c r="M23" s="39">
        <f t="shared" si="3"/>
        <v>48890</v>
      </c>
    </row>
    <row r="24" spans="1:13">
      <c r="A24" s="17">
        <f t="shared" si="4"/>
        <v>48905</v>
      </c>
      <c r="B24" s="14"/>
      <c r="C24" s="14" t="s">
        <v>148</v>
      </c>
      <c r="D24" s="15">
        <v>23.1189</v>
      </c>
      <c r="E24" s="15">
        <v>0.242592</v>
      </c>
      <c r="F24" s="14">
        <v>11</v>
      </c>
      <c r="G24" s="16">
        <f t="shared" si="6"/>
        <v>22</v>
      </c>
      <c r="H24" s="19">
        <f t="shared" si="0"/>
        <v>49270</v>
      </c>
      <c r="I24" s="16" t="s">
        <v>153</v>
      </c>
      <c r="J24" s="27"/>
      <c r="K24" s="8">
        <f t="shared" si="1"/>
        <v>2033</v>
      </c>
      <c r="L24" s="8" t="str">
        <f t="shared" si="2"/>
        <v>2033小雪</v>
      </c>
      <c r="M24" s="39">
        <f t="shared" si="3"/>
        <v>48905</v>
      </c>
    </row>
    <row r="25" spans="1:13">
      <c r="A25" s="20">
        <f t="shared" si="4"/>
        <v>48920</v>
      </c>
      <c r="B25" s="22" t="s">
        <v>149</v>
      </c>
      <c r="C25" s="22" t="s">
        <v>150</v>
      </c>
      <c r="D25" s="23">
        <v>7.9151999999999996</v>
      </c>
      <c r="E25" s="23">
        <v>0.24268899999999999</v>
      </c>
      <c r="F25" s="22">
        <v>12</v>
      </c>
      <c r="G25" s="24">
        <f t="shared" si="6"/>
        <v>7</v>
      </c>
      <c r="H25" s="25">
        <f t="shared" si="0"/>
        <v>49285</v>
      </c>
      <c r="I25" s="26" t="s">
        <v>152</v>
      </c>
      <c r="J25" s="27"/>
      <c r="K25" s="8">
        <f t="shared" si="1"/>
        <v>2033</v>
      </c>
      <c r="L25" s="8" t="str">
        <f t="shared" si="2"/>
        <v>2033大雪</v>
      </c>
      <c r="M25" s="39">
        <f t="shared" si="3"/>
        <v>48920</v>
      </c>
    </row>
    <row r="26" spans="1:13">
      <c r="A26" s="17">
        <f t="shared" si="4"/>
        <v>48934</v>
      </c>
      <c r="B26" s="14"/>
      <c r="C26" s="14" t="s">
        <v>151</v>
      </c>
      <c r="D26" s="15">
        <v>22.6587</v>
      </c>
      <c r="E26" s="15">
        <v>0.242752</v>
      </c>
      <c r="F26" s="14">
        <v>12</v>
      </c>
      <c r="G26" s="16">
        <f t="shared" si="6"/>
        <v>21</v>
      </c>
      <c r="H26" s="19">
        <f t="shared" si="0"/>
        <v>49299</v>
      </c>
      <c r="I26" s="16" t="s">
        <v>153</v>
      </c>
      <c r="J26" s="27" t="s">
        <v>154</v>
      </c>
      <c r="K26" s="8">
        <f t="shared" si="1"/>
        <v>2033</v>
      </c>
      <c r="L26" s="8" t="str">
        <f t="shared" si="2"/>
        <v>2033冬至</v>
      </c>
      <c r="M26" s="39">
        <f t="shared" si="3"/>
        <v>48934</v>
      </c>
    </row>
    <row r="27" spans="1:13">
      <c r="A27" s="20">
        <f t="shared" ref="A27:A50" si="7">DATE($A$1,F27,G27)</f>
        <v>48949</v>
      </c>
      <c r="B27" s="21" t="s">
        <v>116</v>
      </c>
      <c r="C27" s="22" t="s">
        <v>117</v>
      </c>
      <c r="D27" s="23">
        <v>6.3811</v>
      </c>
      <c r="E27" s="23">
        <v>0.24277799999999999</v>
      </c>
      <c r="F27" s="22">
        <v>1</v>
      </c>
      <c r="G27" s="24">
        <f>INT(D27+(E27*(($A$1-1)-1900))-INT((($A$1-1)-1900)/4))</f>
        <v>5</v>
      </c>
      <c r="H27" s="25">
        <f t="shared" ref="H27:H50" si="8">DATE($A$1,F27,G27)</f>
        <v>48949</v>
      </c>
      <c r="I27" s="26" t="s">
        <v>152</v>
      </c>
      <c r="J27" s="27"/>
      <c r="K27" s="8">
        <f t="shared" si="1"/>
        <v>2034</v>
      </c>
      <c r="L27" s="8" t="str">
        <f t="shared" si="2"/>
        <v>2034小寒</v>
      </c>
      <c r="M27" s="39">
        <f t="shared" si="3"/>
        <v>48949</v>
      </c>
    </row>
    <row r="28" spans="1:13">
      <c r="A28" s="17">
        <f t="shared" si="7"/>
        <v>48964</v>
      </c>
      <c r="B28" s="18"/>
      <c r="C28" s="14" t="s">
        <v>118</v>
      </c>
      <c r="D28" s="15">
        <v>21.104600000000001</v>
      </c>
      <c r="E28" s="15">
        <v>0.24276500000000001</v>
      </c>
      <c r="F28" s="14">
        <v>1</v>
      </c>
      <c r="G28" s="16">
        <f>INT(D28+(E28*(($A$1-1)-1900))-INT((($A$1-1)-1900)/4))</f>
        <v>20</v>
      </c>
      <c r="H28" s="19">
        <f t="shared" si="8"/>
        <v>48964</v>
      </c>
      <c r="I28" s="16" t="s">
        <v>153</v>
      </c>
      <c r="J28" s="27"/>
      <c r="K28" s="8">
        <f t="shared" si="1"/>
        <v>2034</v>
      </c>
      <c r="L28" s="8" t="str">
        <f t="shared" si="2"/>
        <v>2034大寒</v>
      </c>
      <c r="M28" s="39">
        <f t="shared" si="3"/>
        <v>48964</v>
      </c>
    </row>
    <row r="29" spans="1:13">
      <c r="A29" s="20">
        <f t="shared" si="7"/>
        <v>48979</v>
      </c>
      <c r="B29" s="22" t="s">
        <v>119</v>
      </c>
      <c r="C29" s="22" t="s">
        <v>120</v>
      </c>
      <c r="D29" s="23">
        <v>4.8693</v>
      </c>
      <c r="E29" s="23">
        <v>0.24271300000000001</v>
      </c>
      <c r="F29" s="22">
        <v>2</v>
      </c>
      <c r="G29" s="24">
        <f>INT(D29+(E29*(($A$1-1)-1900))-INT((($A$1-1)-1900)/4))</f>
        <v>4</v>
      </c>
      <c r="H29" s="25">
        <f t="shared" si="8"/>
        <v>48979</v>
      </c>
      <c r="I29" s="26" t="s">
        <v>152</v>
      </c>
      <c r="J29" s="27"/>
      <c r="K29" s="8">
        <f t="shared" si="1"/>
        <v>2034</v>
      </c>
      <c r="L29" s="8" t="str">
        <f t="shared" si="2"/>
        <v>2034立春</v>
      </c>
      <c r="M29" s="39">
        <f t="shared" si="3"/>
        <v>48979</v>
      </c>
    </row>
    <row r="30" spans="1:13">
      <c r="A30" s="17">
        <f t="shared" si="7"/>
        <v>48993</v>
      </c>
      <c r="B30" s="14"/>
      <c r="C30" s="14" t="s">
        <v>121</v>
      </c>
      <c r="D30" s="15">
        <v>19.706199999999999</v>
      </c>
      <c r="E30" s="15">
        <v>0.24262700000000001</v>
      </c>
      <c r="F30" s="14">
        <v>2</v>
      </c>
      <c r="G30" s="16">
        <f>INT(D30+(E30*(($A$1-1)-1900))-INT((($A$1-1)-1900)/4))</f>
        <v>18</v>
      </c>
      <c r="H30" s="19">
        <f t="shared" si="8"/>
        <v>48993</v>
      </c>
      <c r="I30" s="16" t="s">
        <v>153</v>
      </c>
      <c r="J30" s="27"/>
      <c r="K30" s="8">
        <f t="shared" si="1"/>
        <v>2034</v>
      </c>
      <c r="L30" s="8" t="str">
        <f t="shared" si="2"/>
        <v>2034雨水</v>
      </c>
      <c r="M30" s="39">
        <f t="shared" si="3"/>
        <v>48993</v>
      </c>
    </row>
    <row r="31" spans="1:13">
      <c r="A31" s="20">
        <f t="shared" si="7"/>
        <v>49008</v>
      </c>
      <c r="B31" s="22" t="s">
        <v>122</v>
      </c>
      <c r="C31" s="22" t="s">
        <v>123</v>
      </c>
      <c r="D31" s="23">
        <v>6.3967999999999998</v>
      </c>
      <c r="E31" s="23">
        <v>0.24251200000000001</v>
      </c>
      <c r="F31" s="22">
        <v>3</v>
      </c>
      <c r="G31" s="24">
        <f t="shared" ref="G31:G49" si="9">INT(D31+(E31*(($A$1)-1900))-INT((($A$1)-1900)/4))</f>
        <v>5</v>
      </c>
      <c r="H31" s="25">
        <f t="shared" si="8"/>
        <v>49008</v>
      </c>
      <c r="I31" s="26" t="s">
        <v>152</v>
      </c>
      <c r="J31" s="27"/>
      <c r="K31" s="8">
        <f t="shared" si="1"/>
        <v>2034</v>
      </c>
      <c r="L31" s="8" t="str">
        <f t="shared" si="2"/>
        <v>2034啓蟄</v>
      </c>
      <c r="M31" s="39">
        <f t="shared" si="3"/>
        <v>49008</v>
      </c>
    </row>
    <row r="32" spans="1:13">
      <c r="A32" s="17">
        <f t="shared" si="7"/>
        <v>49023</v>
      </c>
      <c r="B32" s="14"/>
      <c r="C32" s="14" t="s">
        <v>124</v>
      </c>
      <c r="D32" s="15">
        <v>21.447099999999999</v>
      </c>
      <c r="E32" s="15">
        <v>0.24237700000000001</v>
      </c>
      <c r="F32" s="14">
        <v>3</v>
      </c>
      <c r="G32" s="16">
        <f t="shared" si="9"/>
        <v>20</v>
      </c>
      <c r="H32" s="19">
        <f t="shared" si="8"/>
        <v>49023</v>
      </c>
      <c r="I32" s="16" t="s">
        <v>153</v>
      </c>
      <c r="J32" s="27" t="s">
        <v>157</v>
      </c>
      <c r="K32" s="8">
        <f t="shared" si="1"/>
        <v>2034</v>
      </c>
      <c r="L32" s="8" t="str">
        <f t="shared" si="2"/>
        <v>2034春分</v>
      </c>
      <c r="M32" s="39">
        <f t="shared" si="3"/>
        <v>49023</v>
      </c>
    </row>
    <row r="33" spans="1:13">
      <c r="A33" s="20">
        <f t="shared" si="7"/>
        <v>49039</v>
      </c>
      <c r="B33" s="22" t="s">
        <v>125</v>
      </c>
      <c r="C33" s="22" t="s">
        <v>126</v>
      </c>
      <c r="D33" s="23">
        <v>5.6280000000000001</v>
      </c>
      <c r="E33" s="23">
        <v>0.242231</v>
      </c>
      <c r="F33" s="22">
        <v>4</v>
      </c>
      <c r="G33" s="24">
        <f t="shared" si="9"/>
        <v>5</v>
      </c>
      <c r="H33" s="25">
        <f t="shared" si="8"/>
        <v>49039</v>
      </c>
      <c r="I33" s="26" t="s">
        <v>152</v>
      </c>
      <c r="J33" s="27"/>
      <c r="K33" s="8">
        <f t="shared" si="1"/>
        <v>2034</v>
      </c>
      <c r="L33" s="8" t="str">
        <f t="shared" si="2"/>
        <v>2034清明</v>
      </c>
      <c r="M33" s="39">
        <f t="shared" si="3"/>
        <v>49039</v>
      </c>
    </row>
    <row r="34" spans="1:13">
      <c r="A34" s="17">
        <f t="shared" si="7"/>
        <v>49054</v>
      </c>
      <c r="B34" s="14"/>
      <c r="C34" s="14" t="s">
        <v>127</v>
      </c>
      <c r="D34" s="15">
        <v>20.9375</v>
      </c>
      <c r="E34" s="15">
        <v>0.24208299999999999</v>
      </c>
      <c r="F34" s="14">
        <v>4</v>
      </c>
      <c r="G34" s="16">
        <f t="shared" si="9"/>
        <v>20</v>
      </c>
      <c r="H34" s="19">
        <f t="shared" si="8"/>
        <v>49054</v>
      </c>
      <c r="I34" s="16" t="s">
        <v>153</v>
      </c>
      <c r="J34" s="27"/>
      <c r="K34" s="8">
        <f t="shared" si="1"/>
        <v>2034</v>
      </c>
      <c r="L34" s="8" t="str">
        <f t="shared" si="2"/>
        <v>2034穀雨</v>
      </c>
      <c r="M34" s="39">
        <f t="shared" si="3"/>
        <v>49054</v>
      </c>
    </row>
    <row r="35" spans="1:13">
      <c r="A35" s="20">
        <f t="shared" si="7"/>
        <v>49069</v>
      </c>
      <c r="B35" s="22" t="s">
        <v>128</v>
      </c>
      <c r="C35" s="22" t="s">
        <v>129</v>
      </c>
      <c r="D35" s="23">
        <v>6.3771000000000004</v>
      </c>
      <c r="E35" s="23">
        <v>0.24194499999999999</v>
      </c>
      <c r="F35" s="22">
        <v>5</v>
      </c>
      <c r="G35" s="24">
        <f t="shared" si="9"/>
        <v>5</v>
      </c>
      <c r="H35" s="25">
        <f t="shared" si="8"/>
        <v>49069</v>
      </c>
      <c r="I35" s="26" t="s">
        <v>152</v>
      </c>
      <c r="J35" s="27"/>
      <c r="K35" s="8">
        <f t="shared" ref="K35:K66" si="10">YEAR(A35)</f>
        <v>2034</v>
      </c>
      <c r="L35" s="8" t="str">
        <f t="shared" ref="L35:L66" si="11">K35&amp;C35</f>
        <v>2034立夏</v>
      </c>
      <c r="M35" s="39">
        <f t="shared" ref="M35:M67" si="12">A35</f>
        <v>49069</v>
      </c>
    </row>
    <row r="36" spans="1:13">
      <c r="A36" s="17">
        <f t="shared" si="7"/>
        <v>49085</v>
      </c>
      <c r="B36" s="14"/>
      <c r="C36" s="14" t="s">
        <v>130</v>
      </c>
      <c r="D36" s="15">
        <v>21.93</v>
      </c>
      <c r="E36" s="15">
        <v>0.24182500000000001</v>
      </c>
      <c r="F36" s="14">
        <v>5</v>
      </c>
      <c r="G36" s="16">
        <f t="shared" si="9"/>
        <v>21</v>
      </c>
      <c r="H36" s="19">
        <f t="shared" si="8"/>
        <v>49085</v>
      </c>
      <c r="I36" s="16" t="s">
        <v>153</v>
      </c>
      <c r="J36" s="27"/>
      <c r="K36" s="8">
        <f t="shared" si="10"/>
        <v>2034</v>
      </c>
      <c r="L36" s="8" t="str">
        <f t="shared" si="11"/>
        <v>2034小満</v>
      </c>
      <c r="M36" s="39">
        <f t="shared" si="12"/>
        <v>49085</v>
      </c>
    </row>
    <row r="37" spans="1:13">
      <c r="A37" s="20">
        <f t="shared" si="7"/>
        <v>49100</v>
      </c>
      <c r="B37" s="22" t="s">
        <v>131</v>
      </c>
      <c r="C37" s="22" t="s">
        <v>132</v>
      </c>
      <c r="D37" s="23">
        <v>6.5732999999999997</v>
      </c>
      <c r="E37" s="23">
        <v>0.241731</v>
      </c>
      <c r="F37" s="22">
        <v>6</v>
      </c>
      <c r="G37" s="24">
        <f t="shared" si="9"/>
        <v>5</v>
      </c>
      <c r="H37" s="25">
        <f t="shared" si="8"/>
        <v>49100</v>
      </c>
      <c r="I37" s="26" t="s">
        <v>152</v>
      </c>
      <c r="J37" s="27"/>
      <c r="K37" s="8">
        <f t="shared" si="10"/>
        <v>2034</v>
      </c>
      <c r="L37" s="8" t="str">
        <f t="shared" si="11"/>
        <v>2034芒種</v>
      </c>
      <c r="M37" s="39">
        <f t="shared" si="12"/>
        <v>49100</v>
      </c>
    </row>
    <row r="38" spans="1:13">
      <c r="A38" s="17">
        <f t="shared" si="7"/>
        <v>49116</v>
      </c>
      <c r="B38" s="14"/>
      <c r="C38" s="14" t="s">
        <v>133</v>
      </c>
      <c r="D38" s="15">
        <v>22.274699999999999</v>
      </c>
      <c r="E38" s="15">
        <v>0.24166899999999997</v>
      </c>
      <c r="F38" s="14">
        <v>6</v>
      </c>
      <c r="G38" s="16">
        <f t="shared" si="9"/>
        <v>21</v>
      </c>
      <c r="H38" s="19">
        <f t="shared" si="8"/>
        <v>49116</v>
      </c>
      <c r="I38" s="16" t="s">
        <v>153</v>
      </c>
      <c r="J38" s="27" t="s">
        <v>156</v>
      </c>
      <c r="K38" s="8">
        <f t="shared" si="10"/>
        <v>2034</v>
      </c>
      <c r="L38" s="8" t="str">
        <f t="shared" si="11"/>
        <v>2034夏至</v>
      </c>
      <c r="M38" s="39">
        <f t="shared" si="12"/>
        <v>49116</v>
      </c>
    </row>
    <row r="39" spans="1:13">
      <c r="A39" s="20">
        <f t="shared" si="7"/>
        <v>49132</v>
      </c>
      <c r="B39" s="22" t="s">
        <v>134</v>
      </c>
      <c r="C39" s="22" t="s">
        <v>135</v>
      </c>
      <c r="D39" s="23">
        <v>8.0091000000000001</v>
      </c>
      <c r="E39" s="23">
        <v>0.241642</v>
      </c>
      <c r="F39" s="22">
        <v>7</v>
      </c>
      <c r="G39" s="24">
        <f t="shared" si="9"/>
        <v>7</v>
      </c>
      <c r="H39" s="25">
        <f t="shared" si="8"/>
        <v>49132</v>
      </c>
      <c r="I39" s="26" t="s">
        <v>152</v>
      </c>
      <c r="J39" s="27"/>
      <c r="K39" s="8">
        <f t="shared" si="10"/>
        <v>2034</v>
      </c>
      <c r="L39" s="8" t="str">
        <f t="shared" si="11"/>
        <v>2034小暑</v>
      </c>
      <c r="M39" s="39">
        <f t="shared" si="12"/>
        <v>49132</v>
      </c>
    </row>
    <row r="40" spans="1:13">
      <c r="A40" s="17">
        <f t="shared" si="7"/>
        <v>49148</v>
      </c>
      <c r="B40" s="14"/>
      <c r="C40" s="14" t="s">
        <v>136</v>
      </c>
      <c r="D40" s="15">
        <v>23.7317</v>
      </c>
      <c r="E40" s="15">
        <v>0.24165400000000001</v>
      </c>
      <c r="F40" s="14">
        <v>7</v>
      </c>
      <c r="G40" s="16">
        <f t="shared" si="9"/>
        <v>23</v>
      </c>
      <c r="H40" s="19">
        <f t="shared" si="8"/>
        <v>49148</v>
      </c>
      <c r="I40" s="16" t="s">
        <v>153</v>
      </c>
      <c r="J40" s="27"/>
      <c r="K40" s="8">
        <f t="shared" si="10"/>
        <v>2034</v>
      </c>
      <c r="L40" s="8" t="str">
        <f t="shared" si="11"/>
        <v>2034大暑</v>
      </c>
      <c r="M40" s="39">
        <f t="shared" si="12"/>
        <v>49148</v>
      </c>
    </row>
    <row r="41" spans="1:13">
      <c r="A41" s="20">
        <f t="shared" si="7"/>
        <v>49163</v>
      </c>
      <c r="B41" s="22" t="s">
        <v>137</v>
      </c>
      <c r="C41" s="22" t="s">
        <v>138</v>
      </c>
      <c r="D41" s="23">
        <v>8.4101999999999997</v>
      </c>
      <c r="E41" s="23">
        <v>0.241703</v>
      </c>
      <c r="F41" s="22">
        <v>8</v>
      </c>
      <c r="G41" s="24">
        <f t="shared" si="9"/>
        <v>7</v>
      </c>
      <c r="H41" s="25">
        <f t="shared" si="8"/>
        <v>49163</v>
      </c>
      <c r="I41" s="26" t="s">
        <v>152</v>
      </c>
      <c r="J41" s="27"/>
      <c r="K41" s="8">
        <f t="shared" si="10"/>
        <v>2034</v>
      </c>
      <c r="L41" s="8" t="str">
        <f t="shared" si="11"/>
        <v>2034立秋</v>
      </c>
      <c r="M41" s="39">
        <f t="shared" si="12"/>
        <v>49163</v>
      </c>
    </row>
    <row r="42" spans="1:13">
      <c r="A42" s="17">
        <f t="shared" si="7"/>
        <v>49179</v>
      </c>
      <c r="B42" s="14"/>
      <c r="C42" s="14" t="s">
        <v>139</v>
      </c>
      <c r="D42" s="15">
        <v>24.012499999999999</v>
      </c>
      <c r="E42" s="15">
        <v>0.241786</v>
      </c>
      <c r="F42" s="14">
        <v>8</v>
      </c>
      <c r="G42" s="16">
        <f t="shared" si="9"/>
        <v>23</v>
      </c>
      <c r="H42" s="19">
        <f t="shared" si="8"/>
        <v>49179</v>
      </c>
      <c r="I42" s="16" t="s">
        <v>153</v>
      </c>
      <c r="J42" s="27"/>
      <c r="K42" s="8">
        <f t="shared" si="10"/>
        <v>2034</v>
      </c>
      <c r="L42" s="8" t="str">
        <f t="shared" si="11"/>
        <v>2034処暑</v>
      </c>
      <c r="M42" s="39">
        <f t="shared" si="12"/>
        <v>49179</v>
      </c>
    </row>
    <row r="43" spans="1:13">
      <c r="A43" s="20">
        <f t="shared" si="7"/>
        <v>49194</v>
      </c>
      <c r="B43" s="22" t="s">
        <v>140</v>
      </c>
      <c r="C43" s="22" t="s">
        <v>141</v>
      </c>
      <c r="D43" s="23">
        <v>8.5185999999999993</v>
      </c>
      <c r="E43" s="23">
        <v>0.241898</v>
      </c>
      <c r="F43" s="22">
        <v>9</v>
      </c>
      <c r="G43" s="24">
        <f t="shared" si="9"/>
        <v>7</v>
      </c>
      <c r="H43" s="25">
        <f t="shared" si="8"/>
        <v>49194</v>
      </c>
      <c r="I43" s="26" t="s">
        <v>152</v>
      </c>
      <c r="J43" s="27"/>
      <c r="K43" s="8">
        <f t="shared" si="10"/>
        <v>2034</v>
      </c>
      <c r="L43" s="8" t="str">
        <f t="shared" si="11"/>
        <v>2034白露</v>
      </c>
      <c r="M43" s="39">
        <f t="shared" si="12"/>
        <v>49194</v>
      </c>
    </row>
    <row r="44" spans="1:13">
      <c r="A44" s="17">
        <f t="shared" si="7"/>
        <v>49210</v>
      </c>
      <c r="B44" s="14"/>
      <c r="C44" s="14" t="s">
        <v>142</v>
      </c>
      <c r="D44" s="15">
        <v>23.889600000000002</v>
      </c>
      <c r="E44" s="15">
        <v>0.242032</v>
      </c>
      <c r="F44" s="14">
        <v>9</v>
      </c>
      <c r="G44" s="16">
        <f t="shared" si="9"/>
        <v>23</v>
      </c>
      <c r="H44" s="19">
        <f t="shared" si="8"/>
        <v>49210</v>
      </c>
      <c r="I44" s="16" t="s">
        <v>153</v>
      </c>
      <c r="J44" s="27" t="s">
        <v>155</v>
      </c>
      <c r="K44" s="8">
        <f t="shared" si="10"/>
        <v>2034</v>
      </c>
      <c r="L44" s="8" t="str">
        <f t="shared" si="11"/>
        <v>2034秋分</v>
      </c>
      <c r="M44" s="39">
        <f t="shared" si="12"/>
        <v>49210</v>
      </c>
    </row>
    <row r="45" spans="1:13">
      <c r="A45" s="20">
        <f t="shared" si="7"/>
        <v>49225</v>
      </c>
      <c r="B45" s="22" t="s">
        <v>143</v>
      </c>
      <c r="C45" s="22" t="s">
        <v>144</v>
      </c>
      <c r="D45" s="23">
        <v>9.1414000000000009</v>
      </c>
      <c r="E45" s="23">
        <v>0.24217900000000001</v>
      </c>
      <c r="F45" s="22">
        <v>10</v>
      </c>
      <c r="G45" s="24">
        <f t="shared" si="9"/>
        <v>8</v>
      </c>
      <c r="H45" s="25">
        <f t="shared" si="8"/>
        <v>49225</v>
      </c>
      <c r="I45" s="26" t="s">
        <v>152</v>
      </c>
      <c r="J45" s="27"/>
      <c r="K45" s="8">
        <f t="shared" si="10"/>
        <v>2034</v>
      </c>
      <c r="L45" s="8" t="str">
        <f t="shared" si="11"/>
        <v>2034寒露</v>
      </c>
      <c r="M45" s="39">
        <f t="shared" si="12"/>
        <v>49225</v>
      </c>
    </row>
    <row r="46" spans="1:13">
      <c r="A46" s="17">
        <f t="shared" si="7"/>
        <v>49240</v>
      </c>
      <c r="B46" s="14"/>
      <c r="C46" s="14" t="s">
        <v>145</v>
      </c>
      <c r="D46" s="15">
        <v>24.248699999999999</v>
      </c>
      <c r="E46" s="15">
        <v>0.24232799999999999</v>
      </c>
      <c r="F46" s="14">
        <v>10</v>
      </c>
      <c r="G46" s="16">
        <f t="shared" si="9"/>
        <v>23</v>
      </c>
      <c r="H46" s="19">
        <f t="shared" si="8"/>
        <v>49240</v>
      </c>
      <c r="I46" s="16" t="s">
        <v>153</v>
      </c>
      <c r="J46" s="27"/>
      <c r="K46" s="8">
        <f t="shared" si="10"/>
        <v>2034</v>
      </c>
      <c r="L46" s="8" t="str">
        <f t="shared" si="11"/>
        <v>2034霜降</v>
      </c>
      <c r="M46" s="39">
        <f t="shared" si="12"/>
        <v>49240</v>
      </c>
    </row>
    <row r="47" spans="1:13">
      <c r="A47" s="20">
        <f t="shared" si="7"/>
        <v>49255</v>
      </c>
      <c r="B47" s="22" t="s">
        <v>146</v>
      </c>
      <c r="C47" s="22" t="s">
        <v>147</v>
      </c>
      <c r="D47" s="23">
        <v>8.2395999999999994</v>
      </c>
      <c r="E47" s="23">
        <v>0.24246899999999999</v>
      </c>
      <c r="F47" s="22">
        <v>11</v>
      </c>
      <c r="G47" s="24">
        <f t="shared" si="9"/>
        <v>7</v>
      </c>
      <c r="H47" s="25">
        <f t="shared" si="8"/>
        <v>49255</v>
      </c>
      <c r="I47" s="26" t="s">
        <v>152</v>
      </c>
      <c r="J47" s="27"/>
      <c r="K47" s="8">
        <f t="shared" si="10"/>
        <v>2034</v>
      </c>
      <c r="L47" s="8" t="str">
        <f t="shared" si="11"/>
        <v>2034立冬</v>
      </c>
      <c r="M47" s="39">
        <f t="shared" si="12"/>
        <v>49255</v>
      </c>
    </row>
    <row r="48" spans="1:13">
      <c r="A48" s="17">
        <f t="shared" si="7"/>
        <v>49270</v>
      </c>
      <c r="B48" s="14"/>
      <c r="C48" s="14" t="s">
        <v>148</v>
      </c>
      <c r="D48" s="15">
        <v>23.1189</v>
      </c>
      <c r="E48" s="15">
        <v>0.242592</v>
      </c>
      <c r="F48" s="14">
        <v>11</v>
      </c>
      <c r="G48" s="16">
        <f t="shared" si="9"/>
        <v>22</v>
      </c>
      <c r="H48" s="19">
        <f t="shared" si="8"/>
        <v>49270</v>
      </c>
      <c r="I48" s="16" t="s">
        <v>153</v>
      </c>
      <c r="J48" s="27"/>
      <c r="K48" s="8">
        <f t="shared" si="10"/>
        <v>2034</v>
      </c>
      <c r="L48" s="8" t="str">
        <f t="shared" si="11"/>
        <v>2034小雪</v>
      </c>
      <c r="M48" s="39">
        <f t="shared" si="12"/>
        <v>49270</v>
      </c>
    </row>
    <row r="49" spans="1:13">
      <c r="A49" s="20">
        <f t="shared" si="7"/>
        <v>49285</v>
      </c>
      <c r="B49" s="22" t="s">
        <v>149</v>
      </c>
      <c r="C49" s="22" t="s">
        <v>150</v>
      </c>
      <c r="D49" s="23">
        <v>7.9151999999999996</v>
      </c>
      <c r="E49" s="23">
        <v>0.24268899999999999</v>
      </c>
      <c r="F49" s="22">
        <v>12</v>
      </c>
      <c r="G49" s="24">
        <f t="shared" si="9"/>
        <v>7</v>
      </c>
      <c r="H49" s="25">
        <f t="shared" si="8"/>
        <v>49285</v>
      </c>
      <c r="I49" s="26" t="s">
        <v>152</v>
      </c>
      <c r="J49" s="27"/>
      <c r="K49" s="8">
        <f t="shared" si="10"/>
        <v>2034</v>
      </c>
      <c r="L49" s="8" t="str">
        <f t="shared" si="11"/>
        <v>2034大雪</v>
      </c>
      <c r="M49" s="39">
        <f t="shared" si="12"/>
        <v>49285</v>
      </c>
    </row>
    <row r="50" spans="1:13">
      <c r="A50" s="17">
        <f t="shared" si="7"/>
        <v>49300</v>
      </c>
      <c r="B50" s="14"/>
      <c r="C50" s="14" t="s">
        <v>151</v>
      </c>
      <c r="D50" s="15">
        <v>22.6587</v>
      </c>
      <c r="E50" s="15">
        <v>0.242752</v>
      </c>
      <c r="F50" s="14">
        <v>12</v>
      </c>
      <c r="G50" s="16">
        <f>INT(D50+(E50*(($A$1)-1900))-INT((($A$1)-1900)/4))</f>
        <v>22</v>
      </c>
      <c r="H50" s="19">
        <f t="shared" si="8"/>
        <v>49300</v>
      </c>
      <c r="I50" s="16" t="s">
        <v>153</v>
      </c>
      <c r="J50" s="27" t="s">
        <v>154</v>
      </c>
      <c r="K50" s="8">
        <f t="shared" si="10"/>
        <v>2034</v>
      </c>
      <c r="L50" s="8" t="str">
        <f t="shared" si="11"/>
        <v>2034冬至</v>
      </c>
      <c r="M50" s="39">
        <f t="shared" si="12"/>
        <v>49300</v>
      </c>
    </row>
    <row r="51" spans="1:13">
      <c r="A51" s="20">
        <f>DATE($A$1+1,F51,G51)</f>
        <v>49314</v>
      </c>
      <c r="B51" s="21" t="s">
        <v>116</v>
      </c>
      <c r="C51" s="22" t="s">
        <v>117</v>
      </c>
      <c r="D51" s="23">
        <v>6.3811</v>
      </c>
      <c r="E51" s="23">
        <v>0.24277799999999999</v>
      </c>
      <c r="F51" s="22">
        <v>1</v>
      </c>
      <c r="G51" s="24">
        <f>INT(D51+(E51*(($A$1)-1900))-INT((($A$1)-1900)/4))</f>
        <v>5</v>
      </c>
      <c r="H51" s="25">
        <f t="shared" ref="H51:H74" si="13">DATE($A$1,F51,G51)</f>
        <v>48949</v>
      </c>
      <c r="I51" s="26" t="s">
        <v>152</v>
      </c>
      <c r="J51" s="27"/>
      <c r="K51" s="8">
        <f t="shared" si="10"/>
        <v>2035</v>
      </c>
      <c r="L51" s="8" t="str">
        <f t="shared" si="11"/>
        <v>2035小寒</v>
      </c>
      <c r="M51" s="39">
        <f t="shared" si="12"/>
        <v>49314</v>
      </c>
    </row>
    <row r="52" spans="1:13">
      <c r="A52" s="17">
        <f t="shared" ref="A52:A74" si="14">DATE($A$1+1,F52,G52)</f>
        <v>49329</v>
      </c>
      <c r="B52" s="18"/>
      <c r="C52" s="14" t="s">
        <v>118</v>
      </c>
      <c r="D52" s="15">
        <v>21.104600000000001</v>
      </c>
      <c r="E52" s="15">
        <v>0.24276500000000001</v>
      </c>
      <c r="F52" s="14">
        <v>1</v>
      </c>
      <c r="G52" s="13">
        <f t="shared" ref="G52:G54" si="15">INT(D52+(E52*(($A$1)-1900))-INT((($A$1)-1900)/4))</f>
        <v>20</v>
      </c>
      <c r="H52" s="19">
        <f t="shared" si="13"/>
        <v>48964</v>
      </c>
      <c r="I52" s="16" t="s">
        <v>153</v>
      </c>
      <c r="J52" s="27"/>
      <c r="K52" s="8">
        <f t="shared" si="10"/>
        <v>2035</v>
      </c>
      <c r="L52" s="8" t="str">
        <f t="shared" si="11"/>
        <v>2035大寒</v>
      </c>
      <c r="M52" s="39">
        <f t="shared" si="12"/>
        <v>49329</v>
      </c>
    </row>
    <row r="53" spans="1:13">
      <c r="A53" s="20">
        <f t="shared" si="14"/>
        <v>49344</v>
      </c>
      <c r="B53" s="22" t="s">
        <v>119</v>
      </c>
      <c r="C53" s="22" t="s">
        <v>120</v>
      </c>
      <c r="D53" s="23">
        <v>4.8693</v>
      </c>
      <c r="E53" s="23">
        <v>0.24271300000000001</v>
      </c>
      <c r="F53" s="22">
        <v>2</v>
      </c>
      <c r="G53" s="24">
        <f t="shared" si="15"/>
        <v>4</v>
      </c>
      <c r="H53" s="25">
        <f t="shared" si="13"/>
        <v>48979</v>
      </c>
      <c r="I53" s="26" t="s">
        <v>152</v>
      </c>
      <c r="J53" s="27"/>
      <c r="K53" s="8">
        <f t="shared" si="10"/>
        <v>2035</v>
      </c>
      <c r="L53" s="8" t="str">
        <f t="shared" si="11"/>
        <v>2035立春</v>
      </c>
      <c r="M53" s="39">
        <f t="shared" si="12"/>
        <v>49344</v>
      </c>
    </row>
    <row r="54" spans="1:13">
      <c r="A54" s="17">
        <f t="shared" si="14"/>
        <v>49359</v>
      </c>
      <c r="B54" s="14"/>
      <c r="C54" s="14" t="s">
        <v>121</v>
      </c>
      <c r="D54" s="15">
        <v>19.706199999999999</v>
      </c>
      <c r="E54" s="15">
        <v>0.24262700000000001</v>
      </c>
      <c r="F54" s="14">
        <v>2</v>
      </c>
      <c r="G54" s="13">
        <f t="shared" si="15"/>
        <v>19</v>
      </c>
      <c r="H54" s="19">
        <f t="shared" si="13"/>
        <v>48994</v>
      </c>
      <c r="I54" s="16" t="s">
        <v>153</v>
      </c>
      <c r="J54" s="27"/>
      <c r="K54" s="8">
        <f t="shared" si="10"/>
        <v>2035</v>
      </c>
      <c r="L54" s="8" t="str">
        <f t="shared" si="11"/>
        <v>2035雨水</v>
      </c>
      <c r="M54" s="39">
        <f t="shared" si="12"/>
        <v>49359</v>
      </c>
    </row>
    <row r="55" spans="1:13">
      <c r="A55" s="20">
        <f t="shared" si="14"/>
        <v>49374</v>
      </c>
      <c r="B55" s="22" t="s">
        <v>122</v>
      </c>
      <c r="C55" s="22" t="s">
        <v>123</v>
      </c>
      <c r="D55" s="23">
        <v>6.3967999999999998</v>
      </c>
      <c r="E55" s="23">
        <v>0.24251200000000001</v>
      </c>
      <c r="F55" s="22">
        <v>3</v>
      </c>
      <c r="G55" s="24">
        <f>INT(D55+(E55*(($A$1+1)-1900))-INT((($A$1+1)-1900)/4))</f>
        <v>6</v>
      </c>
      <c r="H55" s="25">
        <f t="shared" si="13"/>
        <v>49009</v>
      </c>
      <c r="I55" s="26" t="s">
        <v>152</v>
      </c>
      <c r="J55" s="27"/>
      <c r="K55" s="8">
        <f t="shared" si="10"/>
        <v>2035</v>
      </c>
      <c r="L55" s="8" t="str">
        <f t="shared" si="11"/>
        <v>2035啓蟄</v>
      </c>
      <c r="M55" s="39">
        <f t="shared" si="12"/>
        <v>49374</v>
      </c>
    </row>
    <row r="56" spans="1:13">
      <c r="A56" s="17">
        <f t="shared" si="14"/>
        <v>49389</v>
      </c>
      <c r="B56" s="14"/>
      <c r="C56" s="14" t="s">
        <v>124</v>
      </c>
      <c r="D56" s="15">
        <v>21.447099999999999</v>
      </c>
      <c r="E56" s="15">
        <v>0.24237700000000001</v>
      </c>
      <c r="F56" s="14">
        <v>3</v>
      </c>
      <c r="G56" s="13">
        <f t="shared" ref="G56:G74" si="16">INT(D56+(E56*(($A$1+1)-1900))-INT((($A$1+1)-1900)/4))</f>
        <v>21</v>
      </c>
      <c r="H56" s="19">
        <f t="shared" si="13"/>
        <v>49024</v>
      </c>
      <c r="I56" s="16" t="s">
        <v>153</v>
      </c>
      <c r="J56" s="27" t="s">
        <v>157</v>
      </c>
      <c r="K56" s="8">
        <f t="shared" si="10"/>
        <v>2035</v>
      </c>
      <c r="L56" s="8" t="str">
        <f t="shared" si="11"/>
        <v>2035春分</v>
      </c>
      <c r="M56" s="39">
        <f t="shared" si="12"/>
        <v>49389</v>
      </c>
    </row>
    <row r="57" spans="1:13">
      <c r="A57" s="20">
        <f t="shared" si="14"/>
        <v>49404</v>
      </c>
      <c r="B57" s="22" t="s">
        <v>125</v>
      </c>
      <c r="C57" s="22" t="s">
        <v>126</v>
      </c>
      <c r="D57" s="23">
        <v>5.6280000000000001</v>
      </c>
      <c r="E57" s="23">
        <v>0.242231</v>
      </c>
      <c r="F57" s="22">
        <v>4</v>
      </c>
      <c r="G57" s="24">
        <f t="shared" si="16"/>
        <v>5</v>
      </c>
      <c r="H57" s="25">
        <f t="shared" si="13"/>
        <v>49039</v>
      </c>
      <c r="I57" s="26" t="s">
        <v>152</v>
      </c>
      <c r="J57" s="27"/>
      <c r="K57" s="8">
        <f t="shared" si="10"/>
        <v>2035</v>
      </c>
      <c r="L57" s="8" t="str">
        <f t="shared" si="11"/>
        <v>2035清明</v>
      </c>
      <c r="M57" s="39">
        <f t="shared" si="12"/>
        <v>49404</v>
      </c>
    </row>
    <row r="58" spans="1:13">
      <c r="A58" s="17">
        <f t="shared" si="14"/>
        <v>49419</v>
      </c>
      <c r="B58" s="14"/>
      <c r="C58" s="14" t="s">
        <v>127</v>
      </c>
      <c r="D58" s="15">
        <v>20.9375</v>
      </c>
      <c r="E58" s="15">
        <v>0.24208299999999999</v>
      </c>
      <c r="F58" s="14">
        <v>4</v>
      </c>
      <c r="G58" s="13">
        <f t="shared" si="16"/>
        <v>20</v>
      </c>
      <c r="H58" s="19">
        <f t="shared" si="13"/>
        <v>49054</v>
      </c>
      <c r="I58" s="16" t="s">
        <v>153</v>
      </c>
      <c r="J58" s="27"/>
      <c r="K58" s="8">
        <f t="shared" si="10"/>
        <v>2035</v>
      </c>
      <c r="L58" s="8" t="str">
        <f t="shared" si="11"/>
        <v>2035穀雨</v>
      </c>
      <c r="M58" s="39">
        <f t="shared" si="12"/>
        <v>49419</v>
      </c>
    </row>
    <row r="59" spans="1:13">
      <c r="A59" s="20">
        <f t="shared" si="14"/>
        <v>49435</v>
      </c>
      <c r="B59" s="22" t="s">
        <v>128</v>
      </c>
      <c r="C59" s="22" t="s">
        <v>129</v>
      </c>
      <c r="D59" s="23">
        <v>6.3771000000000004</v>
      </c>
      <c r="E59" s="23">
        <v>0.24194499999999999</v>
      </c>
      <c r="F59" s="22">
        <v>5</v>
      </c>
      <c r="G59" s="24">
        <f t="shared" si="16"/>
        <v>6</v>
      </c>
      <c r="H59" s="25">
        <f t="shared" si="13"/>
        <v>49070</v>
      </c>
      <c r="I59" s="26" t="s">
        <v>152</v>
      </c>
      <c r="J59" s="27"/>
      <c r="K59" s="8">
        <f t="shared" si="10"/>
        <v>2035</v>
      </c>
      <c r="L59" s="8" t="str">
        <f t="shared" si="11"/>
        <v>2035立夏</v>
      </c>
      <c r="M59" s="39">
        <f t="shared" si="12"/>
        <v>49435</v>
      </c>
    </row>
    <row r="60" spans="1:13">
      <c r="A60" s="17">
        <f t="shared" si="14"/>
        <v>49450</v>
      </c>
      <c r="B60" s="14"/>
      <c r="C60" s="14" t="s">
        <v>130</v>
      </c>
      <c r="D60" s="15">
        <v>21.93</v>
      </c>
      <c r="E60" s="15">
        <v>0.24182500000000001</v>
      </c>
      <c r="F60" s="14">
        <v>5</v>
      </c>
      <c r="G60" s="13">
        <f t="shared" si="16"/>
        <v>21</v>
      </c>
      <c r="H60" s="19">
        <f t="shared" si="13"/>
        <v>49085</v>
      </c>
      <c r="I60" s="16" t="s">
        <v>153</v>
      </c>
      <c r="J60" s="27"/>
      <c r="K60" s="8">
        <f t="shared" si="10"/>
        <v>2035</v>
      </c>
      <c r="L60" s="8" t="str">
        <f t="shared" si="11"/>
        <v>2035小満</v>
      </c>
      <c r="M60" s="39">
        <f t="shared" si="12"/>
        <v>49450</v>
      </c>
    </row>
    <row r="61" spans="1:13">
      <c r="A61" s="20">
        <f t="shared" si="14"/>
        <v>49466</v>
      </c>
      <c r="B61" s="22" t="s">
        <v>131</v>
      </c>
      <c r="C61" s="22" t="s">
        <v>132</v>
      </c>
      <c r="D61" s="23">
        <v>6.5732999999999997</v>
      </c>
      <c r="E61" s="23">
        <v>0.241731</v>
      </c>
      <c r="F61" s="22">
        <v>6</v>
      </c>
      <c r="G61" s="24">
        <f t="shared" si="16"/>
        <v>6</v>
      </c>
      <c r="H61" s="25">
        <f t="shared" si="13"/>
        <v>49101</v>
      </c>
      <c r="I61" s="26" t="s">
        <v>152</v>
      </c>
      <c r="J61" s="27"/>
      <c r="K61" s="8">
        <f t="shared" si="10"/>
        <v>2035</v>
      </c>
      <c r="L61" s="8" t="str">
        <f t="shared" si="11"/>
        <v>2035芒種</v>
      </c>
      <c r="M61" s="39">
        <f t="shared" si="12"/>
        <v>49466</v>
      </c>
    </row>
    <row r="62" spans="1:13">
      <c r="A62" s="17">
        <f t="shared" si="14"/>
        <v>49481</v>
      </c>
      <c r="B62" s="14"/>
      <c r="C62" s="14" t="s">
        <v>133</v>
      </c>
      <c r="D62" s="15">
        <v>22.274699999999999</v>
      </c>
      <c r="E62" s="15">
        <v>0.24166899999999997</v>
      </c>
      <c r="F62" s="14">
        <v>6</v>
      </c>
      <c r="G62" s="13">
        <f t="shared" si="16"/>
        <v>21</v>
      </c>
      <c r="H62" s="19">
        <f t="shared" si="13"/>
        <v>49116</v>
      </c>
      <c r="I62" s="16" t="s">
        <v>153</v>
      </c>
      <c r="J62" s="27" t="s">
        <v>156</v>
      </c>
      <c r="K62" s="8">
        <f t="shared" si="10"/>
        <v>2035</v>
      </c>
      <c r="L62" s="8" t="str">
        <f t="shared" si="11"/>
        <v>2035夏至</v>
      </c>
      <c r="M62" s="39">
        <f t="shared" si="12"/>
        <v>49481</v>
      </c>
    </row>
    <row r="63" spans="1:13">
      <c r="A63" s="20">
        <f t="shared" si="14"/>
        <v>49497</v>
      </c>
      <c r="B63" s="22" t="s">
        <v>134</v>
      </c>
      <c r="C63" s="22" t="s">
        <v>135</v>
      </c>
      <c r="D63" s="23">
        <v>8.0091000000000001</v>
      </c>
      <c r="E63" s="23">
        <v>0.241642</v>
      </c>
      <c r="F63" s="22">
        <v>7</v>
      </c>
      <c r="G63" s="24">
        <f t="shared" si="16"/>
        <v>7</v>
      </c>
      <c r="H63" s="25">
        <f t="shared" si="13"/>
        <v>49132</v>
      </c>
      <c r="I63" s="26" t="s">
        <v>152</v>
      </c>
      <c r="J63" s="27"/>
      <c r="K63" s="8">
        <f t="shared" si="10"/>
        <v>2035</v>
      </c>
      <c r="L63" s="8" t="str">
        <f t="shared" si="11"/>
        <v>2035小暑</v>
      </c>
      <c r="M63" s="39">
        <f t="shared" si="12"/>
        <v>49497</v>
      </c>
    </row>
    <row r="64" spans="1:13">
      <c r="A64" s="17">
        <f t="shared" si="14"/>
        <v>49513</v>
      </c>
      <c r="B64" s="14"/>
      <c r="C64" s="14" t="s">
        <v>136</v>
      </c>
      <c r="D64" s="15">
        <v>23.7317</v>
      </c>
      <c r="E64" s="15">
        <v>0.24165400000000001</v>
      </c>
      <c r="F64" s="14">
        <v>7</v>
      </c>
      <c r="G64" s="13">
        <f t="shared" si="16"/>
        <v>23</v>
      </c>
      <c r="H64" s="19">
        <f t="shared" si="13"/>
        <v>49148</v>
      </c>
      <c r="I64" s="16" t="s">
        <v>153</v>
      </c>
      <c r="J64" s="27"/>
      <c r="K64" s="8">
        <f t="shared" si="10"/>
        <v>2035</v>
      </c>
      <c r="L64" s="8" t="str">
        <f t="shared" si="11"/>
        <v>2035大暑</v>
      </c>
      <c r="M64" s="39">
        <f t="shared" si="12"/>
        <v>49513</v>
      </c>
    </row>
    <row r="65" spans="1:13">
      <c r="A65" s="20">
        <f t="shared" si="14"/>
        <v>49529</v>
      </c>
      <c r="B65" s="22" t="s">
        <v>137</v>
      </c>
      <c r="C65" s="22" t="s">
        <v>138</v>
      </c>
      <c r="D65" s="23">
        <v>8.4101999999999997</v>
      </c>
      <c r="E65" s="23">
        <v>0.241703</v>
      </c>
      <c r="F65" s="22">
        <v>8</v>
      </c>
      <c r="G65" s="24">
        <f t="shared" si="16"/>
        <v>8</v>
      </c>
      <c r="H65" s="25">
        <f t="shared" si="13"/>
        <v>49164</v>
      </c>
      <c r="I65" s="26" t="s">
        <v>152</v>
      </c>
      <c r="J65" s="27"/>
      <c r="K65" s="8">
        <f t="shared" si="10"/>
        <v>2035</v>
      </c>
      <c r="L65" s="8" t="str">
        <f t="shared" si="11"/>
        <v>2035立秋</v>
      </c>
      <c r="M65" s="39">
        <f t="shared" si="12"/>
        <v>49529</v>
      </c>
    </row>
    <row r="66" spans="1:13">
      <c r="A66" s="17">
        <f t="shared" si="14"/>
        <v>49544</v>
      </c>
      <c r="B66" s="14"/>
      <c r="C66" s="14" t="s">
        <v>139</v>
      </c>
      <c r="D66" s="15">
        <v>24.012499999999999</v>
      </c>
      <c r="E66" s="15">
        <v>0.241786</v>
      </c>
      <c r="F66" s="14">
        <v>8</v>
      </c>
      <c r="G66" s="13">
        <f t="shared" si="16"/>
        <v>23</v>
      </c>
      <c r="H66" s="19">
        <f t="shared" si="13"/>
        <v>49179</v>
      </c>
      <c r="I66" s="16" t="s">
        <v>153</v>
      </c>
      <c r="J66" s="27"/>
      <c r="K66" s="8">
        <f t="shared" si="10"/>
        <v>2035</v>
      </c>
      <c r="L66" s="8" t="str">
        <f t="shared" si="11"/>
        <v>2035処暑</v>
      </c>
      <c r="M66" s="39">
        <f t="shared" si="12"/>
        <v>49544</v>
      </c>
    </row>
    <row r="67" spans="1:13">
      <c r="A67" s="20">
        <f t="shared" si="14"/>
        <v>49560</v>
      </c>
      <c r="B67" s="22" t="s">
        <v>140</v>
      </c>
      <c r="C67" s="22" t="s">
        <v>141</v>
      </c>
      <c r="D67" s="23">
        <v>8.5185999999999993</v>
      </c>
      <c r="E67" s="23">
        <v>0.241898</v>
      </c>
      <c r="F67" s="22">
        <v>9</v>
      </c>
      <c r="G67" s="24">
        <f t="shared" si="16"/>
        <v>8</v>
      </c>
      <c r="H67" s="25">
        <f t="shared" si="13"/>
        <v>49195</v>
      </c>
      <c r="I67" s="26" t="s">
        <v>152</v>
      </c>
      <c r="J67" s="27"/>
      <c r="K67" s="8">
        <f t="shared" ref="K67:K74" si="17">YEAR(A67)</f>
        <v>2035</v>
      </c>
      <c r="L67" s="8" t="str">
        <f t="shared" ref="L67:L74" si="18">K67&amp;C67</f>
        <v>2035白露</v>
      </c>
      <c r="M67" s="39">
        <f t="shared" si="12"/>
        <v>49560</v>
      </c>
    </row>
    <row r="68" spans="1:13">
      <c r="A68" s="17">
        <f t="shared" si="14"/>
        <v>49575</v>
      </c>
      <c r="B68" s="14"/>
      <c r="C68" s="14" t="s">
        <v>142</v>
      </c>
      <c r="D68" s="15">
        <v>23.889600000000002</v>
      </c>
      <c r="E68" s="15">
        <v>0.242032</v>
      </c>
      <c r="F68" s="14">
        <v>9</v>
      </c>
      <c r="G68" s="13">
        <f t="shared" si="16"/>
        <v>23</v>
      </c>
      <c r="H68" s="19">
        <f t="shared" si="13"/>
        <v>49210</v>
      </c>
      <c r="I68" s="16" t="s">
        <v>153</v>
      </c>
      <c r="J68" s="27" t="s">
        <v>155</v>
      </c>
      <c r="K68" s="8">
        <f t="shared" si="17"/>
        <v>2035</v>
      </c>
      <c r="L68" s="8" t="str">
        <f t="shared" si="18"/>
        <v>2035秋分</v>
      </c>
      <c r="M68" s="39">
        <f t="shared" ref="M68:M74" si="19">A68</f>
        <v>49575</v>
      </c>
    </row>
    <row r="69" spans="1:13">
      <c r="A69" s="20">
        <f t="shared" si="14"/>
        <v>49590</v>
      </c>
      <c r="B69" s="22" t="s">
        <v>143</v>
      </c>
      <c r="C69" s="22" t="s">
        <v>144</v>
      </c>
      <c r="D69" s="23">
        <v>9.1414000000000009</v>
      </c>
      <c r="E69" s="23">
        <v>0.24217900000000001</v>
      </c>
      <c r="F69" s="22">
        <v>10</v>
      </c>
      <c r="G69" s="24">
        <f t="shared" si="16"/>
        <v>8</v>
      </c>
      <c r="H69" s="25">
        <f t="shared" si="13"/>
        <v>49225</v>
      </c>
      <c r="I69" s="26" t="s">
        <v>152</v>
      </c>
      <c r="J69" s="27"/>
      <c r="K69" s="8">
        <f t="shared" si="17"/>
        <v>2035</v>
      </c>
      <c r="L69" s="8" t="str">
        <f t="shared" si="18"/>
        <v>2035寒露</v>
      </c>
      <c r="M69" s="39">
        <f t="shared" si="19"/>
        <v>49590</v>
      </c>
    </row>
    <row r="70" spans="1:13">
      <c r="A70" s="17">
        <f t="shared" si="14"/>
        <v>49605</v>
      </c>
      <c r="B70" s="14"/>
      <c r="C70" s="14" t="s">
        <v>145</v>
      </c>
      <c r="D70" s="15">
        <v>24.248699999999999</v>
      </c>
      <c r="E70" s="15">
        <v>0.24232799999999999</v>
      </c>
      <c r="F70" s="14">
        <v>10</v>
      </c>
      <c r="G70" s="13">
        <f t="shared" si="16"/>
        <v>23</v>
      </c>
      <c r="H70" s="19">
        <f t="shared" si="13"/>
        <v>49240</v>
      </c>
      <c r="I70" s="16" t="s">
        <v>153</v>
      </c>
      <c r="J70" s="27"/>
      <c r="K70" s="8">
        <f t="shared" si="17"/>
        <v>2035</v>
      </c>
      <c r="L70" s="8" t="str">
        <f t="shared" si="18"/>
        <v>2035霜降</v>
      </c>
      <c r="M70" s="39">
        <f t="shared" si="19"/>
        <v>49605</v>
      </c>
    </row>
    <row r="71" spans="1:13">
      <c r="A71" s="20">
        <f t="shared" si="14"/>
        <v>49620</v>
      </c>
      <c r="B71" s="22" t="s">
        <v>146</v>
      </c>
      <c r="C71" s="22" t="s">
        <v>147</v>
      </c>
      <c r="D71" s="23">
        <v>8.2395999999999994</v>
      </c>
      <c r="E71" s="23">
        <v>0.24246899999999999</v>
      </c>
      <c r="F71" s="22">
        <v>11</v>
      </c>
      <c r="G71" s="24">
        <f t="shared" si="16"/>
        <v>7</v>
      </c>
      <c r="H71" s="25">
        <f t="shared" si="13"/>
        <v>49255</v>
      </c>
      <c r="I71" s="26" t="s">
        <v>152</v>
      </c>
      <c r="J71" s="27"/>
      <c r="K71" s="8">
        <f t="shared" si="17"/>
        <v>2035</v>
      </c>
      <c r="L71" s="8" t="str">
        <f t="shared" si="18"/>
        <v>2035立冬</v>
      </c>
      <c r="M71" s="39">
        <f t="shared" si="19"/>
        <v>49620</v>
      </c>
    </row>
    <row r="72" spans="1:13">
      <c r="A72" s="17">
        <f t="shared" si="14"/>
        <v>49635</v>
      </c>
      <c r="B72" s="14"/>
      <c r="C72" s="14" t="s">
        <v>148</v>
      </c>
      <c r="D72" s="15">
        <v>23.1189</v>
      </c>
      <c r="E72" s="15">
        <v>0.242592</v>
      </c>
      <c r="F72" s="14">
        <v>11</v>
      </c>
      <c r="G72" s="13">
        <f t="shared" si="16"/>
        <v>22</v>
      </c>
      <c r="H72" s="19">
        <f t="shared" si="13"/>
        <v>49270</v>
      </c>
      <c r="I72" s="16" t="s">
        <v>153</v>
      </c>
      <c r="J72" s="27"/>
      <c r="K72" s="8">
        <f t="shared" si="17"/>
        <v>2035</v>
      </c>
      <c r="L72" s="8" t="str">
        <f t="shared" si="18"/>
        <v>2035小雪</v>
      </c>
      <c r="M72" s="39">
        <f t="shared" si="19"/>
        <v>49635</v>
      </c>
    </row>
    <row r="73" spans="1:13">
      <c r="A73" s="20">
        <f t="shared" si="14"/>
        <v>49650</v>
      </c>
      <c r="B73" s="22" t="s">
        <v>149</v>
      </c>
      <c r="C73" s="22" t="s">
        <v>150</v>
      </c>
      <c r="D73" s="23">
        <v>7.9151999999999996</v>
      </c>
      <c r="E73" s="23">
        <v>0.24268899999999999</v>
      </c>
      <c r="F73" s="22">
        <v>12</v>
      </c>
      <c r="G73" s="24">
        <f t="shared" si="16"/>
        <v>7</v>
      </c>
      <c r="H73" s="25">
        <f t="shared" si="13"/>
        <v>49285</v>
      </c>
      <c r="I73" s="26" t="s">
        <v>152</v>
      </c>
      <c r="J73" s="27"/>
      <c r="K73" s="8">
        <f t="shared" si="17"/>
        <v>2035</v>
      </c>
      <c r="L73" s="8" t="str">
        <f t="shared" si="18"/>
        <v>2035大雪</v>
      </c>
      <c r="M73" s="39">
        <f t="shared" si="19"/>
        <v>49650</v>
      </c>
    </row>
    <row r="74" spans="1:13">
      <c r="A74" s="17">
        <f t="shared" si="14"/>
        <v>49665</v>
      </c>
      <c r="B74" s="14"/>
      <c r="C74" s="14" t="s">
        <v>151</v>
      </c>
      <c r="D74" s="15">
        <v>22.6587</v>
      </c>
      <c r="E74" s="15">
        <v>0.242752</v>
      </c>
      <c r="F74" s="14">
        <v>12</v>
      </c>
      <c r="G74" s="13">
        <f t="shared" si="16"/>
        <v>22</v>
      </c>
      <c r="H74" s="19">
        <f t="shared" si="13"/>
        <v>49300</v>
      </c>
      <c r="I74" s="16" t="s">
        <v>153</v>
      </c>
      <c r="J74" s="27" t="s">
        <v>154</v>
      </c>
      <c r="K74" s="8">
        <f t="shared" si="17"/>
        <v>2035</v>
      </c>
      <c r="L74" s="8" t="str">
        <f t="shared" si="18"/>
        <v>2035冬至</v>
      </c>
      <c r="M74" s="39">
        <f t="shared" si="19"/>
        <v>49665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34"/>
  <sheetViews>
    <sheetView zoomScaleNormal="100" workbookViewId="0">
      <selection activeCell="G22" sqref="G22"/>
    </sheetView>
  </sheetViews>
  <sheetFormatPr defaultRowHeight="13.5"/>
  <cols>
    <col min="1" max="1" width="12.625" customWidth="1"/>
    <col min="2" max="2" width="7.375" customWidth="1"/>
    <col min="3" max="3" width="6.5" customWidth="1"/>
    <col min="4" max="4" width="6" customWidth="1"/>
    <col min="5" max="5" width="7" customWidth="1"/>
    <col min="6" max="7" width="11.625" bestFit="1" customWidth="1"/>
    <col min="8" max="8" width="5.875" bestFit="1" customWidth="1"/>
    <col min="9" max="9" width="4.375" style="42" customWidth="1"/>
    <col min="10" max="10" width="4.75" customWidth="1"/>
    <col min="11" max="11" width="5.5" bestFit="1" customWidth="1"/>
    <col min="12" max="12" width="5.25" bestFit="1" customWidth="1"/>
    <col min="13" max="13" width="9.25" bestFit="1" customWidth="1"/>
    <col min="14" max="14" width="11.625" bestFit="1" customWidth="1"/>
    <col min="15" max="15" width="5.5" bestFit="1" customWidth="1"/>
    <col min="16" max="16" width="5.25" bestFit="1" customWidth="1"/>
    <col min="17" max="17" width="9.25" bestFit="1" customWidth="1"/>
    <col min="18" max="18" width="11.625" bestFit="1" customWidth="1"/>
    <col min="19" max="19" width="3.5" bestFit="1" customWidth="1"/>
  </cols>
  <sheetData>
    <row r="1" spans="1:19">
      <c r="A1" s="2"/>
      <c r="F1" s="3"/>
    </row>
    <row r="2" spans="1:19">
      <c r="A2" s="37"/>
      <c r="E2" s="58"/>
      <c r="G2" s="1"/>
    </row>
    <row r="3" spans="1:19">
      <c r="A3" s="9" t="s">
        <v>105</v>
      </c>
      <c r="B3" s="9" t="s">
        <v>106</v>
      </c>
      <c r="C3" s="9" t="s">
        <v>107</v>
      </c>
      <c r="D3" s="9" t="s">
        <v>108</v>
      </c>
      <c r="E3" s="58"/>
      <c r="F3" s="1"/>
    </row>
    <row r="4" spans="1:19">
      <c r="A4" s="1">
        <f>DATE(TOP!B4,MONTH(TOP!C4),DAY(TOP!C4))</f>
        <v>49053</v>
      </c>
      <c r="B4">
        <f>TOP!D4</f>
        <v>23</v>
      </c>
      <c r="C4">
        <f>TOP!E4</f>
        <v>59</v>
      </c>
      <c r="D4">
        <f>TOP!F4</f>
        <v>59</v>
      </c>
      <c r="E4" s="8"/>
      <c r="F4" s="1"/>
    </row>
    <row r="5" spans="1:19">
      <c r="A5" s="132" t="s">
        <v>187</v>
      </c>
      <c r="B5" s="133"/>
      <c r="C5" s="133"/>
      <c r="D5" s="132"/>
      <c r="G5" s="42"/>
      <c r="I5"/>
    </row>
    <row r="6" spans="1:19">
      <c r="A6" s="55">
        <f>IF(AND(MONTH(A4)&lt;3,C6&gt;10),YEAR(A4)-1,YEAR(A4))</f>
        <v>2034</v>
      </c>
      <c r="B6" s="59" t="str">
        <f>E10</f>
        <v/>
      </c>
      <c r="C6" s="60">
        <f>F10</f>
        <v>3</v>
      </c>
      <c r="D6" s="56">
        <f>A4-A10+1</f>
        <v>1</v>
      </c>
      <c r="G6" s="42"/>
      <c r="I6"/>
      <c r="K6" t="s">
        <v>202</v>
      </c>
      <c r="O6" t="s">
        <v>201</v>
      </c>
    </row>
    <row r="7" spans="1:19">
      <c r="A7" s="31"/>
      <c r="B7" s="101"/>
      <c r="C7" s="102"/>
      <c r="F7" s="43"/>
      <c r="G7" t="s">
        <v>199</v>
      </c>
      <c r="K7" s="134" t="s">
        <v>190</v>
      </c>
      <c r="L7" s="135"/>
      <c r="M7" s="135"/>
      <c r="N7" s="136"/>
      <c r="O7" s="137" t="s">
        <v>189</v>
      </c>
      <c r="P7" s="138"/>
      <c r="Q7" s="138"/>
      <c r="R7" s="138"/>
      <c r="S7" s="139"/>
    </row>
    <row r="8" spans="1:19">
      <c r="A8" t="s">
        <v>200</v>
      </c>
      <c r="B8" s="36"/>
      <c r="E8" t="s">
        <v>178</v>
      </c>
      <c r="G8" s="130" t="s">
        <v>190</v>
      </c>
      <c r="H8" s="131"/>
      <c r="K8" s="109">
        <f>YEAR(A$4)-1</f>
        <v>2033</v>
      </c>
      <c r="L8" s="110" t="s">
        <v>148</v>
      </c>
      <c r="M8" s="111" t="str">
        <f t="shared" ref="M8:M26" si="0">K8&amp;L8</f>
        <v>2033小雪</v>
      </c>
      <c r="N8" s="112">
        <f>VLOOKUP(M8,二十四節気!$L$3:$M$74,2,FALSE)</f>
        <v>48905</v>
      </c>
      <c r="O8" s="92">
        <f>YEAR(A$4)-1</f>
        <v>2033</v>
      </c>
      <c r="P8" s="93" t="s">
        <v>166</v>
      </c>
      <c r="Q8" s="93" t="str">
        <f>O8&amp;P8</f>
        <v>2033春分</v>
      </c>
      <c r="R8" s="94">
        <f>VLOOKUP(Q8,二十四節気!$L$3:$M$74,2,FALSE)</f>
        <v>48658</v>
      </c>
      <c r="S8" s="103">
        <v>2</v>
      </c>
    </row>
    <row r="9" spans="1:19">
      <c r="A9" s="82" t="s">
        <v>158</v>
      </c>
      <c r="B9" s="83"/>
      <c r="C9" s="84"/>
      <c r="E9" t="s">
        <v>179</v>
      </c>
      <c r="F9" t="s">
        <v>180</v>
      </c>
      <c r="G9" s="76">
        <f>INDEX(R8:R19,MATCH($A$4,R8:R19))</f>
        <v>49023</v>
      </c>
      <c r="H9" s="63" t="str">
        <f>IF(ISERROR(VLOOKUP(G9,二十四節気!$A$3:$C$74,3,FALSE)),"",VLOOKUP(G9,二十四節気!$A$3:$C$74,3,FALSE))</f>
        <v>春分</v>
      </c>
      <c r="I9" s="38"/>
      <c r="J9" s="42"/>
      <c r="K9" s="123">
        <f>YEAR(A$4)-1</f>
        <v>2033</v>
      </c>
      <c r="L9" s="124" t="s">
        <v>151</v>
      </c>
      <c r="M9" s="125" t="str">
        <f t="shared" si="0"/>
        <v>2033冬至</v>
      </c>
      <c r="N9" s="126">
        <f>VLOOKUP(M9,二十四節気!$L$3:$M$74,2,FALSE)</f>
        <v>48934</v>
      </c>
      <c r="O9" s="92">
        <f>YEAR(A$4)-1</f>
        <v>2033</v>
      </c>
      <c r="P9" s="93" t="s">
        <v>167</v>
      </c>
      <c r="Q9" s="93" t="str">
        <f t="shared" ref="Q9:Q19" si="1">O9&amp;P9</f>
        <v>2033夏至</v>
      </c>
      <c r="R9" s="94">
        <f>VLOOKUP(Q9,二十四節気!L4:M75,2,FALSE)</f>
        <v>48751</v>
      </c>
      <c r="S9" s="103">
        <v>5</v>
      </c>
    </row>
    <row r="10" spans="1:19">
      <c r="A10" s="85">
        <f>IF(A4&lt;F19,F17,IF(A4&lt;F21,F19,IF(A4&lt;F23,F21,IF(A4&lt;F25,F23,F25))))</f>
        <v>49053</v>
      </c>
      <c r="B10" s="86"/>
      <c r="C10" s="87"/>
      <c r="E10" s="44" t="str">
        <f>IF(A4&lt;F19,E18,IF(A4&lt;F21,E20,IF(A4&lt;F23,E22,IF(A4&lt;F25,E24,E26))))</f>
        <v/>
      </c>
      <c r="F10" s="62">
        <f>IF(F11&gt;12,F11-12,F11)</f>
        <v>3</v>
      </c>
      <c r="G10" s="107">
        <f>INDEX($N$8:$N$26,MATCH($G$9,$N$8:$N$26)+1)</f>
        <v>49054</v>
      </c>
      <c r="H10" s="63" t="str">
        <f>IF(ISERROR(VLOOKUP(G10,二十四節気!$A$3:$C$74,3,FALSE)),"",VLOOKUP(G10,二十四節気!$A$3:$C$74,3,FALSE))</f>
        <v>穀雨</v>
      </c>
      <c r="I10" s="38"/>
      <c r="J10" s="42"/>
      <c r="K10" s="123">
        <f t="shared" ref="K10:K21" si="2">YEAR(A$4)</f>
        <v>2034</v>
      </c>
      <c r="L10" s="124" t="s">
        <v>118</v>
      </c>
      <c r="M10" s="125" t="str">
        <f t="shared" si="0"/>
        <v>2034大寒</v>
      </c>
      <c r="N10" s="126">
        <f>VLOOKUP(M10,二十四節気!$L$3:$M$74,2,FALSE)</f>
        <v>48964</v>
      </c>
      <c r="O10" s="92">
        <f>YEAR(A$4)-1</f>
        <v>2033</v>
      </c>
      <c r="P10" s="93" t="s">
        <v>168</v>
      </c>
      <c r="Q10" s="93" t="str">
        <f t="shared" si="1"/>
        <v>2033秋分</v>
      </c>
      <c r="R10" s="94">
        <f>VLOOKUP(Q10,二十四節気!L5:M76,2,FALSE)</f>
        <v>48845</v>
      </c>
      <c r="S10" s="103">
        <v>8</v>
      </c>
    </row>
    <row r="11" spans="1:19">
      <c r="A11" s="88" t="s">
        <v>188</v>
      </c>
      <c r="B11" s="83"/>
      <c r="C11" s="84"/>
      <c r="E11" s="42"/>
      <c r="F11" s="42">
        <f>IF(A4&lt;F19,F18,IF(A4&lt;F21,F20,IF(A4&lt;F23,F22,IF(A4&lt;F25,F24,F26))))</f>
        <v>3</v>
      </c>
      <c r="G11" s="107">
        <f>INDEX($N$8:$N$26,MATCH($G$9,$N$8:$N$26)+2)</f>
        <v>49085</v>
      </c>
      <c r="H11" s="63" t="str">
        <f>IF(ISERROR(VLOOKUP(G11,二十四節気!$A$3:$C$74,3,FALSE)),"",VLOOKUP(G11,二十四節気!$A$3:$C$74,3,FALSE))</f>
        <v>小満</v>
      </c>
      <c r="J11" s="42"/>
      <c r="K11" s="123">
        <f t="shared" si="2"/>
        <v>2034</v>
      </c>
      <c r="L11" s="124" t="s">
        <v>121</v>
      </c>
      <c r="M11" s="125" t="str">
        <f t="shared" si="0"/>
        <v>2034雨水</v>
      </c>
      <c r="N11" s="126">
        <f>VLOOKUP(M11,二十四節気!$L$3:$M$74,2,FALSE)</f>
        <v>48993</v>
      </c>
      <c r="O11" s="92">
        <f>YEAR(A$4)-1</f>
        <v>2033</v>
      </c>
      <c r="P11" s="93" t="s">
        <v>165</v>
      </c>
      <c r="Q11" s="93" t="str">
        <f t="shared" si="1"/>
        <v>2033冬至</v>
      </c>
      <c r="R11" s="94">
        <f>VLOOKUP(Q11,二十四節気!L6:M77,2,FALSE)</f>
        <v>48934</v>
      </c>
      <c r="S11" s="103">
        <v>11</v>
      </c>
    </row>
    <row r="12" spans="1:19">
      <c r="A12" s="85">
        <f>G9</f>
        <v>49023</v>
      </c>
      <c r="B12" s="86">
        <f>INDEX(二分二至!C21:U21,MATCH(MIN(INDEX(ABS((0-二分二至!C17:U17)),)),INDEX(ABS((0-二分二至!C17:U17)),),0))</f>
        <v>0.19664984850533074</v>
      </c>
      <c r="C12" s="87">
        <f>ROUND(B12,0)</f>
        <v>0</v>
      </c>
      <c r="G12" s="107">
        <f>INDEX($N$8:$N$26,MATCH($G$9,$N$8:$N$26)+3)</f>
        <v>49116</v>
      </c>
      <c r="H12" s="63" t="str">
        <f>IF(ISERROR(VLOOKUP(G12,二十四節気!$A$3:$C$74,3,FALSE)),"",VLOOKUP(G12,二十四節気!$A$3:$C$74,3,FALSE))</f>
        <v>夏至</v>
      </c>
      <c r="J12" s="42"/>
      <c r="K12" s="123">
        <f t="shared" si="2"/>
        <v>2034</v>
      </c>
      <c r="L12" s="124" t="s">
        <v>124</v>
      </c>
      <c r="M12" s="125" t="str">
        <f t="shared" si="0"/>
        <v>2034春分</v>
      </c>
      <c r="N12" s="126">
        <f>VLOOKUP(M12,二十四節気!$L$3:$M$74,2,FALSE)</f>
        <v>49023</v>
      </c>
      <c r="O12" s="92">
        <f>YEAR(A$4)</f>
        <v>2034</v>
      </c>
      <c r="P12" s="93" t="s">
        <v>166</v>
      </c>
      <c r="Q12" s="93" t="str">
        <f t="shared" si="1"/>
        <v>2034春分</v>
      </c>
      <c r="R12" s="94">
        <f>VLOOKUP(Q12,二十四節気!L7:M78,2,FALSE)</f>
        <v>49023</v>
      </c>
      <c r="S12" s="103">
        <v>2</v>
      </c>
    </row>
    <row r="13" spans="1:19">
      <c r="A13" s="88" t="s">
        <v>181</v>
      </c>
      <c r="B13" s="83"/>
      <c r="C13" s="84"/>
      <c r="F13" s="32"/>
      <c r="G13" s="108">
        <f>INDEX($N$8:$N$26,MATCH($G$9,$N$8:$N$26)+4)</f>
        <v>49148</v>
      </c>
      <c r="H13" s="64" t="str">
        <f>IF(ISERROR(VLOOKUP(G13,二十四節気!$A$3:$C$74,3,FALSE)),"",VLOOKUP(G13,二十四節気!$A$3:$C$74,3,FALSE))</f>
        <v>大暑</v>
      </c>
      <c r="J13" s="42"/>
      <c r="K13" s="123">
        <f t="shared" si="2"/>
        <v>2034</v>
      </c>
      <c r="L13" s="124" t="s">
        <v>127</v>
      </c>
      <c r="M13" s="125" t="str">
        <f t="shared" si="0"/>
        <v>2034穀雨</v>
      </c>
      <c r="N13" s="126">
        <f>VLOOKUP(M13,二十四節気!$L$3:$M$74,2,FALSE)</f>
        <v>49054</v>
      </c>
      <c r="O13" s="92">
        <f>YEAR(A$4)</f>
        <v>2034</v>
      </c>
      <c r="P13" s="93" t="s">
        <v>167</v>
      </c>
      <c r="Q13" s="93" t="str">
        <f t="shared" si="1"/>
        <v>2034夏至</v>
      </c>
      <c r="R13" s="94">
        <f>VLOOKUP(Q13,二十四節気!L8:M79,2,FALSE)</f>
        <v>49116</v>
      </c>
      <c r="S13" s="103">
        <v>5</v>
      </c>
    </row>
    <row r="14" spans="1:19">
      <c r="A14" s="89">
        <f>A12-C12-1</f>
        <v>49022</v>
      </c>
      <c r="B14" s="90">
        <f>INDEX('朔1-1'!C21:U21,MATCH(MIN(INDEX(ABS((0-'朔1-1'!C17:U17)),)),INDEX(ABS((0-'朔1-1'!C17:U17)),),0))</f>
        <v>28.657938365613518</v>
      </c>
      <c r="C14" s="91"/>
      <c r="E14" s="42"/>
      <c r="F14" s="32"/>
      <c r="G14" s="78"/>
      <c r="H14" s="77"/>
      <c r="J14" s="42"/>
      <c r="K14" s="123">
        <f t="shared" si="2"/>
        <v>2034</v>
      </c>
      <c r="L14" s="124" t="s">
        <v>130</v>
      </c>
      <c r="M14" s="125" t="str">
        <f t="shared" si="0"/>
        <v>2034小満</v>
      </c>
      <c r="N14" s="126">
        <f>VLOOKUP(M14,二十四節気!$L$3:$M$74,2,FALSE)</f>
        <v>49085</v>
      </c>
      <c r="O14" s="92">
        <f>YEAR(A$4)</f>
        <v>2034</v>
      </c>
      <c r="P14" s="93" t="s">
        <v>168</v>
      </c>
      <c r="Q14" s="93" t="str">
        <f t="shared" si="1"/>
        <v>2034秋分</v>
      </c>
      <c r="R14" s="94">
        <f>VLOOKUP(Q14,二十四節気!L9:M80,2,FALSE)</f>
        <v>49210</v>
      </c>
      <c r="S14" s="103">
        <v>8</v>
      </c>
    </row>
    <row r="15" spans="1:19">
      <c r="A15" s="89">
        <f>A12-C12</f>
        <v>49023</v>
      </c>
      <c r="B15" s="90">
        <f>INDEX(朔1!C21:U21,MATCH(MIN(INDEX(ABS((0-朔1!C17:U17)),)),INDEX(ABS((0-朔1!C17:U17)),),0))</f>
        <v>0.19664984850533074</v>
      </c>
      <c r="C15" s="91"/>
      <c r="E15" t="s">
        <v>203</v>
      </c>
      <c r="F15" s="1"/>
      <c r="H15" s="80" t="s">
        <v>191</v>
      </c>
      <c r="I15" s="81"/>
      <c r="J15" s="79"/>
      <c r="K15" s="123">
        <f t="shared" si="2"/>
        <v>2034</v>
      </c>
      <c r="L15" s="124" t="s">
        <v>133</v>
      </c>
      <c r="M15" s="125" t="str">
        <f t="shared" si="0"/>
        <v>2034夏至</v>
      </c>
      <c r="N15" s="126">
        <f>VLOOKUP(M15,二十四節気!$L$3:$M$74,2,FALSE)</f>
        <v>49116</v>
      </c>
      <c r="O15" s="92">
        <f>YEAR(A$4)</f>
        <v>2034</v>
      </c>
      <c r="P15" s="93" t="s">
        <v>165</v>
      </c>
      <c r="Q15" s="93" t="str">
        <f t="shared" si="1"/>
        <v>2034冬至</v>
      </c>
      <c r="R15" s="94">
        <f>VLOOKUP(Q15,二十四節気!L10:M81,2,FALSE)</f>
        <v>49300</v>
      </c>
      <c r="S15" s="103">
        <v>11</v>
      </c>
    </row>
    <row r="16" spans="1:19">
      <c r="A16" s="85">
        <f>A12-C12+1</f>
        <v>49024</v>
      </c>
      <c r="B16" s="86">
        <f>INDEX('朔1+1'!C21:U21,MATCH(MIN(INDEX(ABS((0-'朔1+1'!C17:U17)),)),INDEX(ABS((0-'朔1+1'!C17:U17)),),0))</f>
        <v>1.1966498485053307</v>
      </c>
      <c r="C16" s="87"/>
      <c r="E16" s="65"/>
      <c r="F16" s="66">
        <f>IF(I16="",I18-1,I16)</f>
        <v>1</v>
      </c>
      <c r="G16" s="67"/>
      <c r="H16" s="57"/>
      <c r="I16" s="61" t="str">
        <f>IF(AND(A4&gt;=48845,A4&lt;=48933),I18,"")</f>
        <v/>
      </c>
      <c r="J16" s="42"/>
      <c r="K16" s="123">
        <f t="shared" si="2"/>
        <v>2034</v>
      </c>
      <c r="L16" s="124" t="s">
        <v>136</v>
      </c>
      <c r="M16" s="125" t="str">
        <f t="shared" si="0"/>
        <v>2034大暑</v>
      </c>
      <c r="N16" s="126">
        <f>VLOOKUP(M16,二十四節気!$L$3:$M$74,2,FALSE)</f>
        <v>49148</v>
      </c>
      <c r="O16" s="92">
        <f>YEAR(A$4)+1</f>
        <v>2035</v>
      </c>
      <c r="P16" s="93" t="s">
        <v>166</v>
      </c>
      <c r="Q16" s="93" t="str">
        <f t="shared" si="1"/>
        <v>2035春分</v>
      </c>
      <c r="R16" s="94">
        <f>VLOOKUP(Q16,二十四節気!L11:M82,2,FALSE)</f>
        <v>49389</v>
      </c>
      <c r="S16" s="103">
        <v>2</v>
      </c>
    </row>
    <row r="17" spans="1:19">
      <c r="A17" s="88" t="s">
        <v>170</v>
      </c>
      <c r="B17" s="83"/>
      <c r="C17" s="84"/>
      <c r="E17" s="68" t="s">
        <v>174</v>
      </c>
      <c r="F17" s="69">
        <f>IF(0="","",INDEX(A14:A16,MATCH(MIN(INDEX(ABS((0-B14:B16)),)),INDEX(ABS((0-B14:B16)),),0)))</f>
        <v>49023</v>
      </c>
      <c r="G17" s="78"/>
      <c r="H17" s="32"/>
      <c r="I17" s="70"/>
      <c r="J17" s="42"/>
      <c r="K17" s="123">
        <f t="shared" si="2"/>
        <v>2034</v>
      </c>
      <c r="L17" s="124" t="s">
        <v>139</v>
      </c>
      <c r="M17" s="125" t="str">
        <f t="shared" si="0"/>
        <v>2034処暑</v>
      </c>
      <c r="N17" s="126">
        <f>VLOOKUP(M17,二十四節気!$L$3:$M$74,2,FALSE)</f>
        <v>49179</v>
      </c>
      <c r="O17" s="92">
        <f>YEAR(A$4)+1</f>
        <v>2035</v>
      </c>
      <c r="P17" s="93" t="s">
        <v>167</v>
      </c>
      <c r="Q17" s="93" t="str">
        <f t="shared" si="1"/>
        <v>2035夏至</v>
      </c>
      <c r="R17" s="94">
        <f>VLOOKUP(Q17,二十四節気!L12:M83,2,FALSE)</f>
        <v>49481</v>
      </c>
      <c r="S17" s="103">
        <v>5</v>
      </c>
    </row>
    <row r="18" spans="1:19">
      <c r="A18" s="89">
        <f>F17+29</f>
        <v>49052</v>
      </c>
      <c r="B18" s="90">
        <f>INDEX(朔229日!C21:U21,MATCH(MIN(INDEX(ABS((0-朔229日!C17:U17)),)),INDEX(ABS((0-朔229日!C17:U17)),),0))</f>
        <v>29.196649848505331</v>
      </c>
      <c r="C18" s="91"/>
      <c r="E18" s="71" t="s">
        <v>219</v>
      </c>
      <c r="F18" s="32">
        <f>IF(E18="閏",F16,F16+1)</f>
        <v>2</v>
      </c>
      <c r="G18" s="105">
        <f>G9</f>
        <v>49023</v>
      </c>
      <c r="H18" s="32" t="str">
        <f>IF(ISERROR(VLOOKUP(G18,二十四節気!$A$4:$C$75,3,FALSE)),"",VLOOKUP(G18,二十四節気!$A$4:$C$75,3,FALSE))</f>
        <v>春分</v>
      </c>
      <c r="I18" s="70">
        <f>IF(ISERROR(VLOOKUP(G18,$R$8:$S$19,2,0)),"",VLOOKUP(G18,$R$8:$S$19,2,0))</f>
        <v>2</v>
      </c>
      <c r="K18" s="123">
        <f t="shared" si="2"/>
        <v>2034</v>
      </c>
      <c r="L18" s="124" t="s">
        <v>142</v>
      </c>
      <c r="M18" s="125" t="str">
        <f t="shared" si="0"/>
        <v>2034秋分</v>
      </c>
      <c r="N18" s="126">
        <f>VLOOKUP(M18,二十四節気!$L$3:$M$74,2,FALSE)</f>
        <v>49210</v>
      </c>
      <c r="O18" s="92">
        <f>YEAR(A$4)+1</f>
        <v>2035</v>
      </c>
      <c r="P18" s="93" t="s">
        <v>168</v>
      </c>
      <c r="Q18" s="93" t="str">
        <f t="shared" si="1"/>
        <v>2035秋分</v>
      </c>
      <c r="R18" s="94">
        <f>VLOOKUP(Q18,二十四節気!L13:M84,2,FALSE)</f>
        <v>49575</v>
      </c>
      <c r="S18" s="103">
        <v>8</v>
      </c>
    </row>
    <row r="19" spans="1:19">
      <c r="A19" s="85">
        <f>F17+30</f>
        <v>49053</v>
      </c>
      <c r="B19" s="86">
        <f>INDEX(朔230日!C21:U21,MATCH(MIN(INDEX(ABS((0-朔230日!C17:U17)),)),INDEX(ABS((0-朔230日!C17:U17)),),0))</f>
        <v>0.81388755721854977</v>
      </c>
      <c r="C19" s="87"/>
      <c r="E19" s="68" t="s">
        <v>175</v>
      </c>
      <c r="F19" s="69">
        <f>IF($B$18&gt;$B$19,$A$19,$A$18)</f>
        <v>49053</v>
      </c>
      <c r="G19" s="106" t="str">
        <f>IF(ISERROR(VLOOKUP(F19,$G$9:$G$13,1,FALSE)),"",VLOOKUP(F19,$G$9:$G$13,1,FALSE))</f>
        <v/>
      </c>
      <c r="H19" s="32" t="str">
        <f>IF(ISERROR(VLOOKUP(G19,二十四節気!$A$4:$C$75,3,FALSE)),"",VLOOKUP(G19,二十四節気!$A$4:$C$75,3,FALSE))</f>
        <v/>
      </c>
      <c r="I19" s="70" t="str">
        <f t="shared" ref="I19:I26" si="3">IF(ISERROR(VLOOKUP(G19,$R$8:$S$19,2,0)),"",VLOOKUP(G19,$R$8:$S$19,2,0))</f>
        <v/>
      </c>
      <c r="K19" s="123">
        <f t="shared" si="2"/>
        <v>2034</v>
      </c>
      <c r="L19" s="124" t="s">
        <v>145</v>
      </c>
      <c r="M19" s="125" t="str">
        <f t="shared" si="0"/>
        <v>2034霜降</v>
      </c>
      <c r="N19" s="126">
        <f>VLOOKUP(M19,二十四節気!$L$3:$M$74,2,FALSE)</f>
        <v>49240</v>
      </c>
      <c r="O19" s="95">
        <f>YEAR(A$4)+1</f>
        <v>2035</v>
      </c>
      <c r="P19" s="96" t="s">
        <v>165</v>
      </c>
      <c r="Q19" s="96" t="str">
        <f t="shared" si="1"/>
        <v>2035冬至</v>
      </c>
      <c r="R19" s="97">
        <f>VLOOKUP(Q19,二十四節気!L14:M85,2,FALSE)</f>
        <v>49665</v>
      </c>
      <c r="S19" s="104">
        <v>11</v>
      </c>
    </row>
    <row r="20" spans="1:19">
      <c r="A20" s="88" t="s">
        <v>171</v>
      </c>
      <c r="B20" s="83"/>
      <c r="C20" s="84"/>
      <c r="E20" s="71" t="str">
        <f>IF(AND(G19="",G20=""),"閏","")</f>
        <v/>
      </c>
      <c r="F20" s="32">
        <f>IF(E20="閏",F18,F18+1)</f>
        <v>3</v>
      </c>
      <c r="G20" s="106">
        <f>IF(OR(G19&lt;&gt;"",INDEX($G$9:$G$13,MATCH(F19,$G$9:$G$13)+1)=G21,INDEX($G$9:$G$13,MATCH(F19,$G$9:$G$13)+1)=G22),"",INDEX($G$9:$G$13,MATCH(F19,$G$9:$G$13)+1))</f>
        <v>49054</v>
      </c>
      <c r="H20" s="32" t="str">
        <f>IF(ISERROR(VLOOKUP(G20,二十四節気!$A$4:$C$75,3,FALSE)),"",VLOOKUP(G20,二十四節気!$A$4:$C$75,3,FALSE))</f>
        <v>穀雨</v>
      </c>
      <c r="I20" s="70" t="str">
        <f t="shared" si="3"/>
        <v/>
      </c>
      <c r="K20" s="123">
        <f t="shared" si="2"/>
        <v>2034</v>
      </c>
      <c r="L20" s="124" t="s">
        <v>148</v>
      </c>
      <c r="M20" s="125" t="str">
        <f t="shared" si="0"/>
        <v>2034小雪</v>
      </c>
      <c r="N20" s="126">
        <f>VLOOKUP(M20,二十四節気!$L$3:$M$74,2,FALSE)</f>
        <v>49270</v>
      </c>
    </row>
    <row r="21" spans="1:19">
      <c r="A21" s="89">
        <f>F19+29</f>
        <v>49082</v>
      </c>
      <c r="B21" s="90">
        <f>INDEX(朔329日!C21:U21,MATCH(MIN(INDEX(ABS((0-朔329日!C17:U17)),)),INDEX(ABS((0-朔329日!C17:U17)),),0))</f>
        <v>0.48991551053040894</v>
      </c>
      <c r="C21" s="91"/>
      <c r="E21" s="68" t="s">
        <v>176</v>
      </c>
      <c r="F21" s="69">
        <f>IF($B$21&gt;$B$22,$A$22,$A$21)</f>
        <v>49082</v>
      </c>
      <c r="G21" s="106" t="str">
        <f>IF(ISERROR(VLOOKUP(F21,$G$9:$G$13,1,FALSE)),"",VLOOKUP(F21,$G$9:$G$13,1,FALSE))</f>
        <v/>
      </c>
      <c r="H21" s="32" t="str">
        <f>IF(ISERROR(VLOOKUP(G21,二十四節気!$A$4:$C$75,3,FALSE)),"",VLOOKUP(G21,二十四節気!$A$4:$C$75,3,FALSE))</f>
        <v/>
      </c>
      <c r="I21" s="70" t="str">
        <f t="shared" si="3"/>
        <v/>
      </c>
      <c r="K21" s="123">
        <f t="shared" si="2"/>
        <v>2034</v>
      </c>
      <c r="L21" s="124" t="s">
        <v>151</v>
      </c>
      <c r="M21" s="125" t="str">
        <f t="shared" si="0"/>
        <v>2034冬至</v>
      </c>
      <c r="N21" s="126">
        <f>VLOOKUP(M21,二十四節気!$L$3:$M$74,2,FALSE)</f>
        <v>49300</v>
      </c>
    </row>
    <row r="22" spans="1:19">
      <c r="A22" s="85">
        <f>F19+30</f>
        <v>49083</v>
      </c>
      <c r="B22" s="86">
        <f>INDEX(朔330日!C21:U21,MATCH(MIN(INDEX(ABS((0-朔330日!C17:U17)),)),INDEX(ABS((0-朔330日!C17:U17)),),0))</f>
        <v>1.4899155105304089</v>
      </c>
      <c r="C22" s="87"/>
      <c r="E22" s="71" t="str">
        <f>IF(AND(YEAR(A4)&lt;&gt;1985,G22="",G21=""),"閏","")</f>
        <v/>
      </c>
      <c r="F22" s="32">
        <f>IF(E22="閏",F20,F20+1)</f>
        <v>4</v>
      </c>
      <c r="G22" s="106">
        <f>IF(OR(G21&lt;&gt;"",INDEX($G$9:$G$13,MATCH(F21,$G$9:$G$13)+1)=G23,INDEX($G$9:$G$13,MATCH(F21,$G$9:$G$13)+1)=G24),"",INDEX($G$9:$G$13,MATCH(F21,$G$9:$G$13)+1))</f>
        <v>49085</v>
      </c>
      <c r="H22" s="32" t="str">
        <f>IF(ISERROR(VLOOKUP(G22,二十四節気!$A$4:$C$75,3,FALSE)),"",VLOOKUP(G22,二十四節気!$A$4:$C$75,3,FALSE))</f>
        <v>小満</v>
      </c>
      <c r="I22" s="70" t="str">
        <f t="shared" si="3"/>
        <v/>
      </c>
      <c r="K22" s="123">
        <f>YEAR(A$4)+1</f>
        <v>2035</v>
      </c>
      <c r="L22" s="124" t="s">
        <v>118</v>
      </c>
      <c r="M22" s="125" t="str">
        <f t="shared" si="0"/>
        <v>2035大寒</v>
      </c>
      <c r="N22" s="126">
        <f>VLOOKUP(M22,二十四節気!$L$3:$M$74,2,FALSE)</f>
        <v>49329</v>
      </c>
    </row>
    <row r="23" spans="1:19">
      <c r="A23" s="88" t="s">
        <v>172</v>
      </c>
      <c r="B23" s="83"/>
      <c r="C23" s="84"/>
      <c r="E23" s="68" t="s">
        <v>177</v>
      </c>
      <c r="F23" s="69">
        <f>IF($B$24&gt;$B$25,$A$25,$A$24)</f>
        <v>49111</v>
      </c>
      <c r="G23" s="106" t="str">
        <f>IF(ISERROR(VLOOKUP(F23,$G$9:$G$13,1,FALSE)),"",VLOOKUP(F23,$G$9:$G$13,1,FALSE))</f>
        <v/>
      </c>
      <c r="H23" s="32" t="str">
        <f>IF(ISERROR(VLOOKUP(G23,二十四節気!$A$4:$C$75,3,FALSE)),"",VLOOKUP(G23,二十四節気!$A$4:$C$75,3,FALSE))</f>
        <v/>
      </c>
      <c r="I23" s="70" t="str">
        <f t="shared" si="3"/>
        <v/>
      </c>
      <c r="K23" s="109">
        <f>YEAR(A$4)+1</f>
        <v>2035</v>
      </c>
      <c r="L23" s="110" t="s">
        <v>121</v>
      </c>
      <c r="M23" s="111" t="str">
        <f t="shared" si="0"/>
        <v>2035雨水</v>
      </c>
      <c r="N23" s="112">
        <f>VLOOKUP(M23,二十四節気!$L$3:$M$74,2,FALSE)</f>
        <v>49359</v>
      </c>
    </row>
    <row r="24" spans="1:19">
      <c r="A24" s="89">
        <f>F21+29</f>
        <v>49111</v>
      </c>
      <c r="B24" s="90">
        <f>INDEX(朔429日!C21:U21,MATCH(MIN(INDEX(ABS((0-朔429日!C17:U17)),)),INDEX(ABS((0-朔429日!C17:U17)),),0))</f>
        <v>0.18894758806709433</v>
      </c>
      <c r="C24" s="91"/>
      <c r="E24" s="71" t="str">
        <f>IF(AND(YEAR(A4)&lt;&gt;2034,G23="",G24="",YEAR(A4)&lt;&gt;2033),"閏","")</f>
        <v/>
      </c>
      <c r="F24" s="32">
        <f>IF(E24="閏",F22,F22+1)</f>
        <v>5</v>
      </c>
      <c r="G24" s="106">
        <f>IF(OR(G23&lt;&gt;"",INDEX($G$9:$G$13,MATCH(F23,$G$9:$G$13)+1)=G25,INDEX($G$9:$G$13,MATCH(F23,$G$9:$G$13)+1)=G26),"",INDEX($G$9:$G$13,MATCH(F23,$G$9:$G$13)+1))</f>
        <v>49116</v>
      </c>
      <c r="H24" s="32" t="str">
        <f>IF(ISERROR(VLOOKUP(G24,二十四節気!$A$4:$C$75,3,FALSE)),"",VLOOKUP(G24,二十四節気!$A$4:$C$75,3,FALSE))</f>
        <v>夏至</v>
      </c>
      <c r="I24" s="70">
        <f t="shared" si="3"/>
        <v>5</v>
      </c>
      <c r="K24" s="109">
        <f>YEAR(A$4)+1</f>
        <v>2035</v>
      </c>
      <c r="L24" s="110" t="s">
        <v>124</v>
      </c>
      <c r="M24" s="111" t="str">
        <f t="shared" si="0"/>
        <v>2035春分</v>
      </c>
      <c r="N24" s="112">
        <f>VLOOKUP(M24,二十四節気!$L$3:$M$74,2,FALSE)</f>
        <v>49389</v>
      </c>
    </row>
    <row r="25" spans="1:19">
      <c r="A25" s="85">
        <f>F21+30</f>
        <v>49112</v>
      </c>
      <c r="B25" s="86">
        <f>INDEX(朔430日!C21:U21,MATCH(MIN(INDEX(ABS((0-朔430日!C17:U17)),)),INDEX(ABS((0-朔430日!C17:U17)),),0))</f>
        <v>1.1889475880598184</v>
      </c>
      <c r="C25" s="87"/>
      <c r="E25" s="68" t="s">
        <v>173</v>
      </c>
      <c r="F25" s="69">
        <f>IF($B$27&gt;$B$28,$A$28,$A$27)</f>
        <v>49141</v>
      </c>
      <c r="G25" s="106" t="str">
        <f>IF(ISERROR(VLOOKUP(F25,$G$9:$G$13,1,FALSE)),"",VLOOKUP(F25,$G$9:$G$13,1,FALSE))</f>
        <v/>
      </c>
      <c r="H25" s="32" t="str">
        <f>IF(ISERROR(VLOOKUP(G25,二十四節気!$A$4:$C$75,3,FALSE)),"",VLOOKUP(G25,二十四節気!$A$4:$C$75,3,FALSE))</f>
        <v/>
      </c>
      <c r="I25" s="70" t="str">
        <f t="shared" si="3"/>
        <v/>
      </c>
      <c r="K25" s="109">
        <f>YEAR(A$4)+1</f>
        <v>2035</v>
      </c>
      <c r="L25" s="110" t="s">
        <v>127</v>
      </c>
      <c r="M25" s="111" t="str">
        <f t="shared" si="0"/>
        <v>2035穀雨</v>
      </c>
      <c r="N25" s="112">
        <f>VLOOKUP(M25,二十四節気!$L$3:$M$74,2,FALSE)</f>
        <v>49419</v>
      </c>
    </row>
    <row r="26" spans="1:19">
      <c r="A26" s="68" t="s">
        <v>173</v>
      </c>
      <c r="B26" s="90"/>
      <c r="C26" s="91"/>
      <c r="E26" s="72" t="s">
        <v>221</v>
      </c>
      <c r="F26" s="73">
        <f>F24+1</f>
        <v>6</v>
      </c>
      <c r="G26" s="74">
        <f>IF(ISERROR(INDEX($G$9:$G$13,MATCH(F25,$G$9:$G$13)+1)),"",INDEX($G$9:$G$13,MATCH(F25,$G$9:$G$13)+1))</f>
        <v>49148</v>
      </c>
      <c r="H26" s="73" t="str">
        <f>IF(ISERROR(VLOOKUP(G26,二十四節気!$A$4:$C$75,3,FALSE)),"",VLOOKUP(G26,二十四節気!$A$4:$C$75,3,FALSE))</f>
        <v>大暑</v>
      </c>
      <c r="I26" s="75" t="str">
        <f t="shared" si="3"/>
        <v/>
      </c>
      <c r="K26" s="113">
        <f>YEAR(A$4)+1</f>
        <v>2035</v>
      </c>
      <c r="L26" s="114" t="s">
        <v>130</v>
      </c>
      <c r="M26" s="115" t="str">
        <f t="shared" si="0"/>
        <v>2035小満</v>
      </c>
      <c r="N26" s="116">
        <f>VLOOKUP(M26,二十四節気!$L$3:$M$74,2,FALSE)</f>
        <v>49450</v>
      </c>
    </row>
    <row r="27" spans="1:19">
      <c r="A27" s="89">
        <f>F23+29</f>
        <v>49140</v>
      </c>
      <c r="B27" s="90">
        <f>INDEX(朔529日!C21:U21,MATCH(MIN(INDEX(ABS((0-朔529日!C17:U17)),)),INDEX(ABS((0-朔529日!C17:U17)),),0))</f>
        <v>29.188947588059818</v>
      </c>
      <c r="C27" s="91"/>
      <c r="K27" s="41"/>
      <c r="L27" s="40"/>
      <c r="M27" s="42"/>
      <c r="N27" s="1"/>
    </row>
    <row r="28" spans="1:19">
      <c r="A28" s="85">
        <f>F23+30</f>
        <v>49141</v>
      </c>
      <c r="B28" s="86">
        <f>INDEX(朔530日!C21:U21,MATCH(MIN(INDEX(ABS((0-朔530日!C17:U17)),)),INDEX(ABS((0-朔530日!C17:U17)),),0))</f>
        <v>0.86293028916406911</v>
      </c>
      <c r="C28" s="87"/>
      <c r="I28" s="31"/>
      <c r="K28" s="41"/>
      <c r="L28" s="40"/>
      <c r="M28" s="42"/>
      <c r="N28" s="1"/>
    </row>
    <row r="29" spans="1:19">
      <c r="K29" s="41"/>
      <c r="L29" s="40"/>
      <c r="M29" s="42"/>
      <c r="N29" s="1"/>
    </row>
    <row r="30" spans="1:19">
      <c r="F30" s="3">
        <v>48935</v>
      </c>
      <c r="G30" s="1"/>
      <c r="K30" s="41"/>
      <c r="L30" s="40"/>
      <c r="M30" s="42"/>
      <c r="N30" s="1"/>
    </row>
    <row r="31" spans="1:19">
      <c r="F31" s="3">
        <v>48964</v>
      </c>
      <c r="G31" s="1"/>
      <c r="K31" s="41"/>
      <c r="L31" s="40"/>
      <c r="M31" s="42"/>
      <c r="N31" s="1"/>
    </row>
    <row r="32" spans="1:19">
      <c r="A32" s="1"/>
      <c r="B32" s="37"/>
      <c r="K32" s="41"/>
      <c r="L32" s="40"/>
      <c r="M32" s="42"/>
      <c r="N32" s="1"/>
    </row>
    <row r="33" spans="6:14">
      <c r="F33" s="3">
        <v>48816</v>
      </c>
      <c r="K33" s="41"/>
      <c r="L33" s="40"/>
      <c r="M33" s="42"/>
      <c r="N33" s="1"/>
    </row>
    <row r="34" spans="6:14">
      <c r="F34" s="3">
        <v>48845</v>
      </c>
    </row>
  </sheetData>
  <mergeCells count="4">
    <mergeCell ref="G8:H8"/>
    <mergeCell ref="A5:D5"/>
    <mergeCell ref="K7:N7"/>
    <mergeCell ref="O7:S7"/>
  </mergeCells>
  <phoneticPr fontId="1"/>
  <conditionalFormatting sqref="H17:H26 H9:H13">
    <cfRule type="expression" dxfId="1" priority="3">
      <formula>OR(H9="冬至",H9="春分",H9="夏至",H9="秋分")</formula>
    </cfRule>
  </conditionalFormatting>
  <conditionalFormatting sqref="I9:I10">
    <cfRule type="expression" dxfId="0" priority="31">
      <formula>K22="中"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22" sqref="C22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4" width="11.5" customWidth="1"/>
    <col min="5" max="21" width="9.5" bestFit="1" customWidth="1"/>
  </cols>
  <sheetData>
    <row r="1" spans="1:21">
      <c r="B1" t="s">
        <v>104</v>
      </c>
      <c r="C1" s="4" t="s">
        <v>6</v>
      </c>
      <c r="D1" s="4" t="s">
        <v>7</v>
      </c>
      <c r="E1" s="4" t="s">
        <v>8</v>
      </c>
    </row>
    <row r="2" spans="1:21">
      <c r="B2" s="1">
        <f>旧暦計算!A4</f>
        <v>49053</v>
      </c>
      <c r="C2">
        <f>TOP!D4</f>
        <v>23</v>
      </c>
      <c r="D2" s="42">
        <f>TOP!E4</f>
        <v>59</v>
      </c>
      <c r="E2" s="42">
        <f>TOP!F4</f>
        <v>59</v>
      </c>
    </row>
    <row r="3" spans="1:21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64071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2">
        <f>C4+C2/24+D2/1440+E2/86400-0.375</f>
        <v>64071.62498842593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197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196</v>
      </c>
      <c r="C11" s="12">
        <f>C5</f>
        <v>64071.62498842593</v>
      </c>
      <c r="D11" s="12">
        <f>C22</f>
        <v>64070.67290244405</v>
      </c>
      <c r="E11" s="12">
        <f t="shared" ref="E11:U11" si="1">D22</f>
        <v>64070.834308620397</v>
      </c>
      <c r="F11" s="12">
        <f t="shared" si="1"/>
        <v>64070.807190224506</v>
      </c>
      <c r="G11" s="12">
        <f t="shared" si="1"/>
        <v>64070.811759482298</v>
      </c>
      <c r="H11" s="12">
        <f t="shared" si="1"/>
        <v>64070.810989937883</v>
      </c>
      <c r="I11" s="12">
        <f t="shared" si="1"/>
        <v>64070.811119552607</v>
      </c>
      <c r="J11" s="12">
        <f t="shared" si="1"/>
        <v>64070.811097721809</v>
      </c>
      <c r="K11" s="12">
        <f t="shared" si="1"/>
        <v>64070.811101398736</v>
      </c>
      <c r="L11" s="12">
        <f t="shared" si="1"/>
        <v>64070.811100779443</v>
      </c>
      <c r="M11" s="12">
        <f t="shared" si="1"/>
        <v>64070.811100883751</v>
      </c>
      <c r="N11" s="12">
        <f t="shared" si="1"/>
        <v>64070.811100866187</v>
      </c>
      <c r="O11" s="12">
        <f t="shared" si="1"/>
        <v>64070.811100869149</v>
      </c>
      <c r="P11" s="12">
        <f t="shared" si="1"/>
        <v>64070.811100868646</v>
      </c>
      <c r="Q11" s="12">
        <f t="shared" si="1"/>
        <v>64070.811100868726</v>
      </c>
      <c r="R11" s="12">
        <f t="shared" si="1"/>
        <v>64070.811100868712</v>
      </c>
      <c r="S11" s="12">
        <f t="shared" si="1"/>
        <v>64070.811100868719</v>
      </c>
      <c r="T11" s="12">
        <f t="shared" si="1"/>
        <v>64070.811100868712</v>
      </c>
      <c r="U11" s="12">
        <f t="shared" si="1"/>
        <v>64070.811100868719</v>
      </c>
    </row>
    <row r="12" spans="1:21">
      <c r="A12" t="s">
        <v>102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B13" s="2" t="s">
        <v>64</v>
      </c>
      <c r="C13" s="117">
        <f>C90</f>
        <v>41.228822994016809</v>
      </c>
      <c r="D13" s="12">
        <f t="shared" ref="D13:U13" si="2">D90</f>
        <v>26.733711920853239</v>
      </c>
      <c r="E13" s="12">
        <f t="shared" si="2"/>
        <v>29.188108314847341</v>
      </c>
      <c r="F13" s="12">
        <f t="shared" si="2"/>
        <v>28.775579469074728</v>
      </c>
      <c r="G13" s="12">
        <f t="shared" si="2"/>
        <v>28.845083507505478</v>
      </c>
      <c r="H13" s="12">
        <f t="shared" si="2"/>
        <v>28.833377671457129</v>
      </c>
      <c r="I13" s="12">
        <f t="shared" si="2"/>
        <v>28.835349287546705</v>
      </c>
      <c r="J13" s="12">
        <f t="shared" si="2"/>
        <v>28.835017211415106</v>
      </c>
      <c r="K13" s="12">
        <f t="shared" si="2"/>
        <v>28.835073142399779</v>
      </c>
      <c r="L13" s="12">
        <f t="shared" si="2"/>
        <v>28.835063722130144</v>
      </c>
      <c r="M13" s="12">
        <f t="shared" si="2"/>
        <v>28.835065308754565</v>
      </c>
      <c r="N13" s="12">
        <f t="shared" si="2"/>
        <v>28.835065041552298</v>
      </c>
      <c r="O13" s="12">
        <f t="shared" si="2"/>
        <v>28.835065086634131</v>
      </c>
      <c r="P13" s="12">
        <f t="shared" si="2"/>
        <v>28.835065079008928</v>
      </c>
      <c r="Q13" s="12">
        <f t="shared" si="2"/>
        <v>28.835065080231288</v>
      </c>
      <c r="R13" s="12">
        <f t="shared" si="2"/>
        <v>28.835065079969354</v>
      </c>
      <c r="S13" s="12">
        <f t="shared" si="2"/>
        <v>28.835065080143977</v>
      </c>
      <c r="T13" s="12">
        <f t="shared" si="2"/>
        <v>28.835065079969354</v>
      </c>
      <c r="U13" s="12">
        <f t="shared" si="2"/>
        <v>28.835065080143977</v>
      </c>
    </row>
    <row r="14" spans="1:21">
      <c r="A14" t="s">
        <v>74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B15" s="2" t="s">
        <v>99</v>
      </c>
      <c r="C15" s="12">
        <f>C121</f>
        <v>29.630701979976948</v>
      </c>
      <c r="D15" s="12">
        <f t="shared" ref="D15:U15" si="3">D121</f>
        <v>28.699929679911293</v>
      </c>
      <c r="E15" s="12">
        <f t="shared" si="3"/>
        <v>28.857757439796842</v>
      </c>
      <c r="F15" s="12">
        <f t="shared" si="3"/>
        <v>28.83124125366885</v>
      </c>
      <c r="G15" s="12">
        <f t="shared" si="3"/>
        <v>28.835709071363453</v>
      </c>
      <c r="H15" s="12">
        <f t="shared" si="3"/>
        <v>28.834956612063252</v>
      </c>
      <c r="I15" s="12">
        <f t="shared" si="3"/>
        <v>28.8350833491495</v>
      </c>
      <c r="J15" s="12">
        <f t="shared" si="3"/>
        <v>28.835062003032363</v>
      </c>
      <c r="K15" s="12">
        <f t="shared" si="3"/>
        <v>28.835065598330402</v>
      </c>
      <c r="L15" s="12">
        <f t="shared" si="3"/>
        <v>28.835064992783373</v>
      </c>
      <c r="M15" s="12">
        <f t="shared" si="3"/>
        <v>28.835065094770471</v>
      </c>
      <c r="N15" s="12">
        <f t="shared" si="3"/>
        <v>28.835065077599211</v>
      </c>
      <c r="O15" s="12">
        <f t="shared" si="3"/>
        <v>28.835065080495042</v>
      </c>
      <c r="P15" s="12">
        <f t="shared" si="3"/>
        <v>28.835065080002096</v>
      </c>
      <c r="Q15" s="12">
        <f t="shared" si="3"/>
        <v>28.835065080080312</v>
      </c>
      <c r="R15" s="12">
        <f t="shared" si="3"/>
        <v>28.83506508006576</v>
      </c>
      <c r="S15" s="12">
        <f t="shared" si="3"/>
        <v>28.835065080073036</v>
      </c>
      <c r="T15" s="12">
        <f t="shared" si="3"/>
        <v>28.83506508006576</v>
      </c>
      <c r="U15" s="12">
        <f t="shared" si="3"/>
        <v>28.835065080073036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17">
        <f>C13-C15</f>
        <v>11.598121014039862</v>
      </c>
      <c r="D17" s="117">
        <f>D13-D15</f>
        <v>-1.9662177590580541</v>
      </c>
      <c r="E17" s="117">
        <f t="shared" ref="E17:U17" si="4">E13-E15</f>
        <v>0.33035087505049887</v>
      </c>
      <c r="F17" s="117">
        <f t="shared" si="4"/>
        <v>-5.5661784594121855E-2</v>
      </c>
      <c r="G17" s="117">
        <f t="shared" si="4"/>
        <v>9.3744361420249334E-3</v>
      </c>
      <c r="H17" s="117">
        <f t="shared" si="4"/>
        <v>-1.5789406061230693E-3</v>
      </c>
      <c r="I17" s="117">
        <f t="shared" si="4"/>
        <v>2.659383972059004E-4</v>
      </c>
      <c r="J17" s="117">
        <f t="shared" si="4"/>
        <v>-4.4791617256123573E-5</v>
      </c>
      <c r="K17" s="117">
        <f t="shared" si="4"/>
        <v>7.544069376308471E-6</v>
      </c>
      <c r="L17" s="117">
        <f t="shared" si="4"/>
        <v>-1.2706532288575545E-6</v>
      </c>
      <c r="M17" s="117">
        <f t="shared" si="4"/>
        <v>2.1398409444373101E-7</v>
      </c>
      <c r="N17" s="117">
        <f t="shared" si="4"/>
        <v>-3.6046913010068238E-8</v>
      </c>
      <c r="O17" s="117">
        <f t="shared" si="4"/>
        <v>6.1390892369672656E-9</v>
      </c>
      <c r="P17" s="117">
        <f t="shared" si="4"/>
        <v>-9.9316821433603764E-10</v>
      </c>
      <c r="Q17" s="117">
        <f t="shared" si="4"/>
        <v>1.5097612049430609E-10</v>
      </c>
      <c r="R17" s="117">
        <f t="shared" si="4"/>
        <v>-9.6406438387930393E-11</v>
      </c>
      <c r="S17" s="117">
        <f t="shared" si="4"/>
        <v>7.0940586738288403E-11</v>
      </c>
      <c r="T17" s="117">
        <f t="shared" si="4"/>
        <v>-9.6406438387930393E-11</v>
      </c>
      <c r="U17" s="117">
        <f t="shared" si="4"/>
        <v>7.0940586738288403E-11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195</v>
      </c>
      <c r="C19" s="12">
        <f>C11-(C17/C7)</f>
        <v>64070.67290244405</v>
      </c>
      <c r="D19" s="12">
        <f>D11-(D17/D7)</f>
        <v>64070.834308620397</v>
      </c>
      <c r="E19" s="12">
        <f>E11-(E17/E7)</f>
        <v>64070.807190224506</v>
      </c>
      <c r="F19" s="12">
        <f t="shared" ref="F19:U19" si="5">F11-(F17/F7)</f>
        <v>64070.811759482298</v>
      </c>
      <c r="G19" s="12">
        <f t="shared" si="5"/>
        <v>64070.810989937883</v>
      </c>
      <c r="H19" s="12">
        <f t="shared" si="5"/>
        <v>64070.811119552607</v>
      </c>
      <c r="I19" s="12">
        <f t="shared" si="5"/>
        <v>64070.811097721809</v>
      </c>
      <c r="J19" s="12">
        <f t="shared" si="5"/>
        <v>64070.811101398736</v>
      </c>
      <c r="K19" s="12">
        <f t="shared" si="5"/>
        <v>64070.811100779443</v>
      </c>
      <c r="L19" s="12">
        <f t="shared" si="5"/>
        <v>64070.811100883751</v>
      </c>
      <c r="M19" s="12">
        <f t="shared" si="5"/>
        <v>64070.811100866187</v>
      </c>
      <c r="N19" s="12">
        <f t="shared" si="5"/>
        <v>64070.811100869149</v>
      </c>
      <c r="O19" s="12">
        <f t="shared" si="5"/>
        <v>64070.811100868646</v>
      </c>
      <c r="P19" s="12">
        <f t="shared" si="5"/>
        <v>64070.811100868726</v>
      </c>
      <c r="Q19" s="12">
        <f t="shared" si="5"/>
        <v>64070.811100868712</v>
      </c>
      <c r="R19" s="12">
        <f t="shared" si="5"/>
        <v>64070.811100868719</v>
      </c>
      <c r="S19" s="12">
        <f t="shared" si="5"/>
        <v>64070.811100868712</v>
      </c>
      <c r="T19" s="12">
        <f t="shared" si="5"/>
        <v>64070.811100868719</v>
      </c>
      <c r="U19" s="12">
        <f t="shared" si="5"/>
        <v>64070.811100868712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00">
        <f>C11-C19</f>
        <v>0.95208598188037286</v>
      </c>
      <c r="D21" s="100">
        <f>$C11-D19</f>
        <v>0.79067980553372763</v>
      </c>
      <c r="E21" s="100">
        <f>$C11-E19</f>
        <v>0.81779820142401149</v>
      </c>
      <c r="F21" s="100">
        <f t="shared" ref="F21:U21" si="6">$C11-F19</f>
        <v>0.81322894363256637</v>
      </c>
      <c r="G21" s="100">
        <f t="shared" si="6"/>
        <v>0.81399848804721842</v>
      </c>
      <c r="H21" s="100">
        <f t="shared" si="6"/>
        <v>0.8138688733233721</v>
      </c>
      <c r="I21" s="100">
        <f>$C11-I19</f>
        <v>0.81389070412114961</v>
      </c>
      <c r="J21" s="100">
        <f>$C11-J19</f>
        <v>0.81388702719414141</v>
      </c>
      <c r="K21" s="100">
        <f t="shared" si="6"/>
        <v>0.81388764648727374</v>
      </c>
      <c r="L21" s="100">
        <f t="shared" si="6"/>
        <v>0.81388754217914538</v>
      </c>
      <c r="M21" s="100">
        <f t="shared" si="6"/>
        <v>0.81388755974330707</v>
      </c>
      <c r="N21" s="100">
        <f t="shared" si="6"/>
        <v>0.81388755678199232</v>
      </c>
      <c r="O21" s="100">
        <f t="shared" si="6"/>
        <v>0.81388755728403339</v>
      </c>
      <c r="P21" s="100">
        <f t="shared" si="6"/>
        <v>0.81388755720399786</v>
      </c>
      <c r="Q21" s="100">
        <f t="shared" si="6"/>
        <v>0.81388755721854977</v>
      </c>
      <c r="R21" s="100">
        <f t="shared" si="6"/>
        <v>0.81388755721127382</v>
      </c>
      <c r="S21" s="100">
        <f t="shared" si="6"/>
        <v>0.81388755721854977</v>
      </c>
      <c r="T21" s="100">
        <f t="shared" si="6"/>
        <v>0.81388755721127382</v>
      </c>
      <c r="U21" s="100">
        <f t="shared" si="6"/>
        <v>0.81388755721854977</v>
      </c>
    </row>
    <row r="22" spans="2:21">
      <c r="C22" s="12">
        <f>IF(C21&lt;0,IF(C21&lt;0,C19-C9,C19),IF(29.8&lt;C21,C19+C9,C19))</f>
        <v>64070.67290244405</v>
      </c>
      <c r="D22" s="12">
        <f t="shared" ref="D22:U22" si="7">IF(D21&lt;0,IF(D21&lt;0,D19-D9,D19),IF(29.8&lt;D21,D19+D9,D19))</f>
        <v>64070.834308620397</v>
      </c>
      <c r="E22" s="12">
        <f t="shared" si="7"/>
        <v>64070.807190224506</v>
      </c>
      <c r="F22" s="12">
        <f t="shared" si="7"/>
        <v>64070.811759482298</v>
      </c>
      <c r="G22" s="12">
        <f t="shared" si="7"/>
        <v>64070.810989937883</v>
      </c>
      <c r="H22" s="12">
        <f t="shared" si="7"/>
        <v>64070.811119552607</v>
      </c>
      <c r="I22" s="12">
        <f t="shared" si="7"/>
        <v>64070.811097721809</v>
      </c>
      <c r="J22" s="12">
        <f t="shared" si="7"/>
        <v>64070.811101398736</v>
      </c>
      <c r="K22" s="12">
        <f t="shared" si="7"/>
        <v>64070.811100779443</v>
      </c>
      <c r="L22" s="12">
        <f t="shared" si="7"/>
        <v>64070.811100883751</v>
      </c>
      <c r="M22" s="12">
        <f t="shared" si="7"/>
        <v>64070.811100866187</v>
      </c>
      <c r="N22" s="12">
        <f t="shared" si="7"/>
        <v>64070.811100869149</v>
      </c>
      <c r="O22" s="12">
        <f t="shared" si="7"/>
        <v>64070.811100868646</v>
      </c>
      <c r="P22" s="12">
        <f t="shared" si="7"/>
        <v>64070.811100868726</v>
      </c>
      <c r="Q22" s="12">
        <f t="shared" si="7"/>
        <v>64070.811100868712</v>
      </c>
      <c r="R22" s="12">
        <f t="shared" si="7"/>
        <v>64070.811100868719</v>
      </c>
      <c r="S22" s="12">
        <f t="shared" si="7"/>
        <v>64070.811100868712</v>
      </c>
      <c r="T22" s="12">
        <f t="shared" si="7"/>
        <v>64070.811100868719</v>
      </c>
      <c r="U22" s="12">
        <f t="shared" si="7"/>
        <v>64070.811100868712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162</v>
      </c>
      <c r="C26" t="s">
        <v>6</v>
      </c>
      <c r="D26" t="s">
        <v>7</v>
      </c>
      <c r="E26" t="s">
        <v>8</v>
      </c>
    </row>
    <row r="27" spans="2:21">
      <c r="B27" s="33">
        <f>B2</f>
        <v>49053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64071</v>
      </c>
    </row>
    <row r="30" spans="2:21">
      <c r="B30" s="30" t="s">
        <v>9</v>
      </c>
      <c r="C30" s="31">
        <f>C29+C27/24+D27/1440+E27/86400-0.375</f>
        <v>64071.62498842593</v>
      </c>
      <c r="D30" s="35">
        <f>D11</f>
        <v>64070.67290244405</v>
      </c>
      <c r="E30" s="35">
        <f t="shared" ref="E30:U30" si="8">E11</f>
        <v>64070.834308620397</v>
      </c>
      <c r="F30" s="35">
        <f t="shared" si="8"/>
        <v>64070.807190224506</v>
      </c>
      <c r="G30" s="35">
        <f t="shared" si="8"/>
        <v>64070.811759482298</v>
      </c>
      <c r="H30" s="35">
        <f t="shared" si="8"/>
        <v>64070.810989937883</v>
      </c>
      <c r="I30" s="35">
        <f t="shared" si="8"/>
        <v>64070.811119552607</v>
      </c>
      <c r="J30" s="35">
        <f t="shared" si="8"/>
        <v>64070.811097721809</v>
      </c>
      <c r="K30" s="35">
        <f t="shared" si="8"/>
        <v>64070.811101398736</v>
      </c>
      <c r="L30" s="35">
        <f t="shared" si="8"/>
        <v>64070.811100779443</v>
      </c>
      <c r="M30" s="35">
        <f t="shared" si="8"/>
        <v>64070.811100883751</v>
      </c>
      <c r="N30" s="35">
        <f t="shared" si="8"/>
        <v>64070.811100866187</v>
      </c>
      <c r="O30" s="35">
        <f t="shared" si="8"/>
        <v>64070.811100869149</v>
      </c>
      <c r="P30" s="35">
        <f t="shared" si="8"/>
        <v>64070.811100868646</v>
      </c>
      <c r="Q30" s="35">
        <f t="shared" si="8"/>
        <v>64070.811100868726</v>
      </c>
      <c r="R30" s="35">
        <f t="shared" si="8"/>
        <v>64070.811100868712</v>
      </c>
      <c r="S30" s="35">
        <f t="shared" si="8"/>
        <v>64070.811100868719</v>
      </c>
      <c r="T30" s="35">
        <f t="shared" si="8"/>
        <v>64070.811100868712</v>
      </c>
      <c r="U30" s="35">
        <f t="shared" si="8"/>
        <v>64070.811100868719</v>
      </c>
    </row>
    <row r="31" spans="2:21">
      <c r="B31" s="30" t="s">
        <v>2</v>
      </c>
      <c r="C31" s="31">
        <f>((C30-51544.5)/365.2425+64)/86400</f>
        <v>1.1377095287411132E-3</v>
      </c>
      <c r="D31" s="31">
        <f>((D30-51544.5)/365.2425+64)/86400</f>
        <v>1.1376793583373975E-3</v>
      </c>
      <c r="E31" s="31">
        <f t="shared" ref="E31:U31" si="9">((E30-51544.5)/365.2425+64)/86400</f>
        <v>1.137684473095513E-3</v>
      </c>
      <c r="F31" s="31">
        <f t="shared" si="9"/>
        <v>1.1376836137477568E-3</v>
      </c>
      <c r="G31" s="31">
        <f t="shared" si="9"/>
        <v>1.1376837585417724E-3</v>
      </c>
      <c r="H31" s="31">
        <f t="shared" si="9"/>
        <v>1.1376837341558804E-3</v>
      </c>
      <c r="I31" s="31">
        <f t="shared" si="9"/>
        <v>1.1376837382632077E-3</v>
      </c>
      <c r="J31" s="31">
        <f t="shared" si="9"/>
        <v>1.1376837375714174E-3</v>
      </c>
      <c r="K31" s="31">
        <f t="shared" si="9"/>
        <v>1.1376837376879344E-3</v>
      </c>
      <c r="L31" s="31">
        <f t="shared" si="9"/>
        <v>1.1376837376683097E-3</v>
      </c>
      <c r="M31" s="31">
        <f t="shared" si="9"/>
        <v>1.1376837376716152E-3</v>
      </c>
      <c r="N31" s="31">
        <f t="shared" si="9"/>
        <v>1.1376837376710586E-3</v>
      </c>
      <c r="O31" s="31">
        <f t="shared" si="9"/>
        <v>1.1376837376711525E-3</v>
      </c>
      <c r="P31" s="31">
        <f t="shared" si="9"/>
        <v>1.1376837376711364E-3</v>
      </c>
      <c r="Q31" s="31">
        <f t="shared" si="9"/>
        <v>1.137683737671139E-3</v>
      </c>
      <c r="R31" s="31">
        <f t="shared" si="9"/>
        <v>1.1376837376711386E-3</v>
      </c>
      <c r="S31" s="31">
        <f t="shared" si="9"/>
        <v>1.1376837376711386E-3</v>
      </c>
      <c r="T31" s="31">
        <f t="shared" si="9"/>
        <v>1.1376837376711386E-3</v>
      </c>
      <c r="U31" s="31">
        <f t="shared" si="9"/>
        <v>1.1376837376711386E-3</v>
      </c>
    </row>
    <row r="32" spans="2:21">
      <c r="B32" s="30" t="s">
        <v>10</v>
      </c>
      <c r="C32" s="31">
        <f>(C30-51544.5+C31)/36525</f>
        <v>0.34297402124943077</v>
      </c>
      <c r="D32" s="31">
        <f>(D30-51544.5+D31)/36525</f>
        <v>0.34294795455505567</v>
      </c>
      <c r="E32" s="31">
        <f t="shared" ref="E32:U32" si="10">(E30-51544.5+E31)/36525</f>
        <v>0.34295237361546527</v>
      </c>
      <c r="F32" s="31">
        <f t="shared" si="10"/>
        <v>0.34295163115422644</v>
      </c>
      <c r="G32" s="31">
        <f t="shared" si="10"/>
        <v>0.34295175625369084</v>
      </c>
      <c r="H32" s="31">
        <f t="shared" si="10"/>
        <v>0.34295173518471228</v>
      </c>
      <c r="I32" s="31">
        <f t="shared" si="10"/>
        <v>0.34295173873337015</v>
      </c>
      <c r="J32" s="31">
        <f t="shared" si="10"/>
        <v>0.34295173813567548</v>
      </c>
      <c r="K32" s="31">
        <f t="shared" si="10"/>
        <v>0.34295173823634423</v>
      </c>
      <c r="L32" s="31">
        <f t="shared" si="10"/>
        <v>0.3429517382193889</v>
      </c>
      <c r="M32" s="31">
        <f t="shared" si="10"/>
        <v>0.34295173822224473</v>
      </c>
      <c r="N32" s="31">
        <f t="shared" si="10"/>
        <v>0.34295173822176384</v>
      </c>
      <c r="O32" s="31">
        <f t="shared" si="10"/>
        <v>0.34295173822184494</v>
      </c>
      <c r="P32" s="31">
        <f t="shared" si="10"/>
        <v>0.34295173822183117</v>
      </c>
      <c r="Q32" s="31">
        <f t="shared" si="10"/>
        <v>0.34295173822183339</v>
      </c>
      <c r="R32" s="31">
        <f t="shared" si="10"/>
        <v>0.34295173822183295</v>
      </c>
      <c r="S32" s="31">
        <f t="shared" si="10"/>
        <v>0.34295173822183317</v>
      </c>
      <c r="T32" s="31">
        <f t="shared" si="10"/>
        <v>0.34295173822183295</v>
      </c>
      <c r="U32" s="31">
        <f t="shared" si="10"/>
        <v>0.34295173822183317</v>
      </c>
    </row>
    <row r="33" spans="2:21">
      <c r="B33" s="7" t="s">
        <v>11</v>
      </c>
      <c r="C33" s="31">
        <f>218.3166+481267.811*C32-0.0015*C32*C32</f>
        <v>165280.67286013425</v>
      </c>
      <c r="D33">
        <f>218.3166+481267.811*D32-0.0015*D32*D32</f>
        <v>165268.12779921916</v>
      </c>
      <c r="E33">
        <f t="shared" ref="E33:U33" si="11">218.3166+481267.811*E32-0.0015*E32*E32</f>
        <v>165270.2545507446</v>
      </c>
      <c r="F33">
        <f t="shared" si="11"/>
        <v>165269.89722805022</v>
      </c>
      <c r="G33">
        <f t="shared" si="11"/>
        <v>165269.95743439547</v>
      </c>
      <c r="H33">
        <f t="shared" si="11"/>
        <v>165269.94729457432</v>
      </c>
      <c r="I33">
        <f t="shared" si="11"/>
        <v>165269.94900242912</v>
      </c>
      <c r="J33">
        <f t="shared" si="11"/>
        <v>165269.94871477791</v>
      </c>
      <c r="K33">
        <f t="shared" si="11"/>
        <v>165269.94876322654</v>
      </c>
      <c r="L33">
        <f t="shared" si="11"/>
        <v>165269.94875506649</v>
      </c>
      <c r="M33">
        <f t="shared" si="11"/>
        <v>165269.94875644089</v>
      </c>
      <c r="N33">
        <f t="shared" si="11"/>
        <v>165269.94875620946</v>
      </c>
      <c r="O33">
        <f t="shared" si="11"/>
        <v>165269.94875624849</v>
      </c>
      <c r="P33">
        <f t="shared" si="11"/>
        <v>165269.94875624188</v>
      </c>
      <c r="Q33">
        <f t="shared" si="11"/>
        <v>165269.94875624293</v>
      </c>
      <c r="R33">
        <f t="shared" si="11"/>
        <v>165269.94875624272</v>
      </c>
      <c r="S33">
        <f t="shared" si="11"/>
        <v>165269.94875624284</v>
      </c>
      <c r="T33">
        <f t="shared" si="11"/>
        <v>165269.94875624272</v>
      </c>
      <c r="U33">
        <f t="shared" si="11"/>
        <v>165269.94875624284</v>
      </c>
    </row>
    <row r="34" spans="2:21">
      <c r="B34" s="32" t="s">
        <v>163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165280.8679489567</v>
      </c>
      <c r="D35" s="31">
        <f>D33+6.2888*COS((477198.868*D32+44.963)*D34)</f>
        <v>165266.96435277257</v>
      </c>
      <c r="E35" s="31">
        <f t="shared" ref="E35:U35" si="13">E33+6.2888*COS((477198.868*E32+44.963)*E34)</f>
        <v>165269.31930463339</v>
      </c>
      <c r="F35" s="31">
        <f t="shared" si="13"/>
        <v>165268.92354426067</v>
      </c>
      <c r="G35" s="31">
        <f t="shared" si="13"/>
        <v>165268.99022451462</v>
      </c>
      <c r="H35" s="31">
        <f t="shared" si="13"/>
        <v>165268.9789942982</v>
      </c>
      <c r="I35" s="31">
        <f t="shared" si="13"/>
        <v>165268.9808858067</v>
      </c>
      <c r="J35" s="31">
        <f t="shared" si="13"/>
        <v>165268.98056722293</v>
      </c>
      <c r="K35" s="31">
        <f t="shared" si="13"/>
        <v>165268.98062088148</v>
      </c>
      <c r="L35" s="31">
        <f t="shared" si="13"/>
        <v>165268.98061184393</v>
      </c>
      <c r="M35" s="31">
        <f t="shared" si="13"/>
        <v>165268.98061336615</v>
      </c>
      <c r="N35" s="31">
        <f t="shared" si="13"/>
        <v>165268.9806131098</v>
      </c>
      <c r="O35" s="31">
        <f t="shared" si="13"/>
        <v>165268.98061315305</v>
      </c>
      <c r="P35" s="31">
        <f t="shared" si="13"/>
        <v>165268.98061314572</v>
      </c>
      <c r="Q35" s="31">
        <f t="shared" si="13"/>
        <v>165268.98061314688</v>
      </c>
      <c r="R35" s="31">
        <f t="shared" si="13"/>
        <v>165268.98061314665</v>
      </c>
      <c r="S35" s="31">
        <f t="shared" si="13"/>
        <v>165268.98061314679</v>
      </c>
      <c r="T35" s="31">
        <f t="shared" si="13"/>
        <v>165268.98061314665</v>
      </c>
      <c r="U35" s="31">
        <f t="shared" si="13"/>
        <v>165268.98061314679</v>
      </c>
    </row>
    <row r="36" spans="2:21">
      <c r="B36" s="30" t="s">
        <v>5</v>
      </c>
      <c r="C36" s="31">
        <f>C35+1.274*COS((413335.35*C32+10.74)*C34)</f>
        <v>165281.3866821531</v>
      </c>
      <c r="D36" s="31">
        <f>D35+1.274*COS((413335.35*D32+10.74)*D34)</f>
        <v>165267.25641527388</v>
      </c>
      <c r="E36" s="31">
        <f t="shared" ref="E36:U36" si="14">E35+1.274*COS((413335.35*E32+10.74)*E34)</f>
        <v>165269.65074472674</v>
      </c>
      <c r="F36" s="31">
        <f t="shared" si="14"/>
        <v>165269.24839084779</v>
      </c>
      <c r="G36" s="31">
        <f t="shared" si="14"/>
        <v>165269.31618271887</v>
      </c>
      <c r="H36" s="31">
        <f t="shared" si="14"/>
        <v>165269.30476530487</v>
      </c>
      <c r="I36" s="31">
        <f t="shared" si="14"/>
        <v>165269.30668834367</v>
      </c>
      <c r="J36" s="31">
        <f t="shared" si="14"/>
        <v>165269.30636444932</v>
      </c>
      <c r="K36" s="31">
        <f t="shared" si="14"/>
        <v>165269.30641900233</v>
      </c>
      <c r="L36" s="31">
        <f t="shared" si="14"/>
        <v>165269.30640981413</v>
      </c>
      <c r="M36" s="31">
        <f t="shared" si="14"/>
        <v>165269.30641136173</v>
      </c>
      <c r="N36" s="31">
        <f t="shared" si="14"/>
        <v>165269.3064111011</v>
      </c>
      <c r="O36" s="31">
        <f t="shared" si="14"/>
        <v>165269.30641114508</v>
      </c>
      <c r="P36" s="31">
        <f t="shared" si="14"/>
        <v>165269.30641113763</v>
      </c>
      <c r="Q36" s="31">
        <f t="shared" si="14"/>
        <v>165269.30641113879</v>
      </c>
      <c r="R36" s="31">
        <f t="shared" si="14"/>
        <v>165269.30641113856</v>
      </c>
      <c r="S36" s="31">
        <f t="shared" si="14"/>
        <v>165269.30641113871</v>
      </c>
      <c r="T36" s="31">
        <f t="shared" si="14"/>
        <v>165269.30641113856</v>
      </c>
      <c r="U36" s="31">
        <f t="shared" si="14"/>
        <v>165269.30641113871</v>
      </c>
    </row>
    <row r="37" spans="2:21">
      <c r="B37" s="7" t="s">
        <v>12</v>
      </c>
      <c r="C37">
        <f>C36+0.6583*COS((890534.22*C32+145.7)*C34)</f>
        <v>165281.67322058012</v>
      </c>
      <c r="D37">
        <f>D36+0.6583*COS((890534.22*D32+145.7)*D34)</f>
        <v>165267.28615388754</v>
      </c>
      <c r="E37">
        <f t="shared" ref="E37:U37" si="15">E36+0.6583*COS((890534.22*E32+145.7)*E34)</f>
        <v>165269.72554647608</v>
      </c>
      <c r="F37">
        <f t="shared" si="15"/>
        <v>165269.31564027449</v>
      </c>
      <c r="G37">
        <f t="shared" si="15"/>
        <v>165269.38470531328</v>
      </c>
      <c r="H37">
        <f t="shared" si="15"/>
        <v>165269.37307349316</v>
      </c>
      <c r="I37">
        <f t="shared" si="15"/>
        <v>165269.37503264501</v>
      </c>
      <c r="J37">
        <f t="shared" si="15"/>
        <v>165269.3747026682</v>
      </c>
      <c r="K37">
        <f t="shared" si="15"/>
        <v>165269.37475824569</v>
      </c>
      <c r="L37">
        <f t="shared" si="15"/>
        <v>165269.37474888493</v>
      </c>
      <c r="M37">
        <f t="shared" si="15"/>
        <v>165269.37475046157</v>
      </c>
      <c r="N37">
        <f t="shared" si="15"/>
        <v>165269.37475019606</v>
      </c>
      <c r="O37">
        <f t="shared" si="15"/>
        <v>165269.37475024088</v>
      </c>
      <c r="P37">
        <f t="shared" si="15"/>
        <v>165269.37475023328</v>
      </c>
      <c r="Q37">
        <f t="shared" si="15"/>
        <v>165269.37475023448</v>
      </c>
      <c r="R37">
        <f t="shared" si="15"/>
        <v>165269.37475023422</v>
      </c>
      <c r="S37">
        <f t="shared" si="15"/>
        <v>165269.37475023439</v>
      </c>
      <c r="T37">
        <f t="shared" si="15"/>
        <v>165269.37475023422</v>
      </c>
      <c r="U37">
        <f t="shared" si="15"/>
        <v>165269.37475023439</v>
      </c>
    </row>
    <row r="38" spans="2:21">
      <c r="B38" s="7" t="s">
        <v>13</v>
      </c>
      <c r="C38">
        <f>C37+0.2136*COS((954397.74*C32+179.93)*C34)</f>
        <v>165281.68648662989</v>
      </c>
      <c r="D38">
        <f>D37+0.2136*COS((954397.74*D32+179.93)*D34)</f>
        <v>165267.20850356465</v>
      </c>
      <c r="E38">
        <f t="shared" ref="E38:U38" si="16">E37+0.2136*COS((954397.74*E32+179.93)*E34)</f>
        <v>165269.66274055379</v>
      </c>
      <c r="F38">
        <f t="shared" si="16"/>
        <v>165269.25031430699</v>
      </c>
      <c r="G38">
        <f t="shared" si="16"/>
        <v>165269.31980326615</v>
      </c>
      <c r="H38">
        <f t="shared" si="16"/>
        <v>165269.3081000305</v>
      </c>
      <c r="I38">
        <f t="shared" si="16"/>
        <v>165269.31007121032</v>
      </c>
      <c r="J38">
        <f t="shared" si="16"/>
        <v>165269.30973920765</v>
      </c>
      <c r="K38">
        <f t="shared" si="16"/>
        <v>165269.30979512635</v>
      </c>
      <c r="L38">
        <f t="shared" si="16"/>
        <v>165269.30978570812</v>
      </c>
      <c r="M38">
        <f t="shared" si="16"/>
        <v>165269.30978729445</v>
      </c>
      <c r="N38">
        <f t="shared" si="16"/>
        <v>165269.3097870273</v>
      </c>
      <c r="O38">
        <f t="shared" si="16"/>
        <v>165269.30978707239</v>
      </c>
      <c r="P38">
        <f t="shared" si="16"/>
        <v>165269.30978706476</v>
      </c>
      <c r="Q38">
        <f t="shared" si="16"/>
        <v>165269.30978706595</v>
      </c>
      <c r="R38">
        <f t="shared" si="16"/>
        <v>165269.30978706569</v>
      </c>
      <c r="S38">
        <f t="shared" si="16"/>
        <v>165269.30978706587</v>
      </c>
      <c r="T38">
        <f t="shared" si="16"/>
        <v>165269.30978706569</v>
      </c>
      <c r="U38">
        <f t="shared" si="16"/>
        <v>165269.30978706587</v>
      </c>
    </row>
    <row r="39" spans="2:21">
      <c r="B39" s="7" t="s">
        <v>14</v>
      </c>
      <c r="C39">
        <f>C38+0.1851*COS((35999.05*C32+87.53)*C34)</f>
        <v>165281.50709705957</v>
      </c>
      <c r="D39">
        <f>D38+0.1851*COS((35999.05*D32+87.53)*D34)</f>
        <v>165267.02839089566</v>
      </c>
      <c r="E39">
        <f t="shared" ref="E39:U39" si="17">E38+0.1851*COS((35999.05*E32+87.53)*E34)</f>
        <v>165269.48274707535</v>
      </c>
      <c r="F39">
        <f t="shared" si="17"/>
        <v>165269.07030070593</v>
      </c>
      <c r="G39">
        <f t="shared" si="17"/>
        <v>165269.13979305286</v>
      </c>
      <c r="H39">
        <f t="shared" si="17"/>
        <v>165269.12808924657</v>
      </c>
      <c r="I39">
        <f t="shared" si="17"/>
        <v>165269.1300605225</v>
      </c>
      <c r="J39">
        <f t="shared" si="17"/>
        <v>165269.12972850364</v>
      </c>
      <c r="K39">
        <f t="shared" si="17"/>
        <v>165269.12978442508</v>
      </c>
      <c r="L39">
        <f t="shared" si="17"/>
        <v>165269.12977500638</v>
      </c>
      <c r="M39">
        <f t="shared" si="17"/>
        <v>165269.1297765928</v>
      </c>
      <c r="N39">
        <f t="shared" si="17"/>
        <v>165269.12977632563</v>
      </c>
      <c r="O39">
        <f t="shared" si="17"/>
        <v>165269.12977637071</v>
      </c>
      <c r="P39">
        <f t="shared" si="17"/>
        <v>165269.12977636309</v>
      </c>
      <c r="Q39">
        <f t="shared" si="17"/>
        <v>165269.12977636428</v>
      </c>
      <c r="R39">
        <f t="shared" si="17"/>
        <v>165269.12977636402</v>
      </c>
      <c r="S39">
        <f t="shared" si="17"/>
        <v>165269.12977636419</v>
      </c>
      <c r="T39">
        <f t="shared" si="17"/>
        <v>165269.12977636402</v>
      </c>
      <c r="U39">
        <f t="shared" si="17"/>
        <v>165269.12977636419</v>
      </c>
    </row>
    <row r="40" spans="2:21">
      <c r="B40" s="7" t="s">
        <v>15</v>
      </c>
      <c r="C40">
        <f>C39+0.1144*COS((966404*C32+276.5)*C34)</f>
        <v>165281.39521109499</v>
      </c>
      <c r="D40">
        <f>D39+0.1144*COS((966404*D32+276.5)*D34)</f>
        <v>165266.93729797198</v>
      </c>
      <c r="E40">
        <f t="shared" ref="E40:U40" si="18">E39+0.1144*COS((966404*E32+276.5)*E34)</f>
        <v>165269.3867535271</v>
      </c>
      <c r="F40">
        <f t="shared" si="18"/>
        <v>165268.97509397593</v>
      </c>
      <c r="G40">
        <f t="shared" si="18"/>
        <v>165269.04445270024</v>
      </c>
      <c r="H40">
        <f t="shared" si="18"/>
        <v>165269.03277136866</v>
      </c>
      <c r="I40">
        <f t="shared" si="18"/>
        <v>165269.03473885832</v>
      </c>
      <c r="J40">
        <f t="shared" si="18"/>
        <v>165269.03440747716</v>
      </c>
      <c r="K40">
        <f t="shared" si="18"/>
        <v>165269.0344632912</v>
      </c>
      <c r="L40">
        <f t="shared" si="18"/>
        <v>165269.03445389058</v>
      </c>
      <c r="M40">
        <f t="shared" si="18"/>
        <v>165269.03445547394</v>
      </c>
      <c r="N40">
        <f t="shared" si="18"/>
        <v>165269.03445520729</v>
      </c>
      <c r="O40">
        <f t="shared" si="18"/>
        <v>165269.03445525229</v>
      </c>
      <c r="P40">
        <f t="shared" si="18"/>
        <v>165269.03445524469</v>
      </c>
      <c r="Q40">
        <f t="shared" si="18"/>
        <v>165269.03445524588</v>
      </c>
      <c r="R40">
        <f t="shared" si="18"/>
        <v>165269.03445524562</v>
      </c>
      <c r="S40">
        <f t="shared" si="18"/>
        <v>165269.0344552458</v>
      </c>
      <c r="T40">
        <f t="shared" si="18"/>
        <v>165269.03445524562</v>
      </c>
      <c r="U40">
        <f t="shared" si="18"/>
        <v>165269.0344552458</v>
      </c>
    </row>
    <row r="41" spans="2:21">
      <c r="B41" s="7" t="s">
        <v>16</v>
      </c>
      <c r="C41">
        <f>C40+0.0588*COS((63863.5*C32+124.2)*C34)</f>
        <v>165281.41750279057</v>
      </c>
      <c r="D41">
        <f>D40+0.0588*COS((63863.5*D32+124.2)*D34)</f>
        <v>165266.961160921</v>
      </c>
      <c r="E41">
        <f t="shared" ref="E41:U41" si="19">E40+0.0588*COS((63863.5*E32+124.2)*E34)</f>
        <v>165269.41035148487</v>
      </c>
      <c r="F41">
        <f t="shared" si="19"/>
        <v>165268.99873649597</v>
      </c>
      <c r="G41">
        <f t="shared" si="19"/>
        <v>165269.06808771298</v>
      </c>
      <c r="H41">
        <f t="shared" si="19"/>
        <v>165269.05640764578</v>
      </c>
      <c r="I41">
        <f t="shared" si="19"/>
        <v>165269.05837492249</v>
      </c>
      <c r="J41">
        <f t="shared" si="19"/>
        <v>165269.05804357718</v>
      </c>
      <c r="K41">
        <f t="shared" si="19"/>
        <v>165269.05809938521</v>
      </c>
      <c r="L41">
        <f t="shared" si="19"/>
        <v>165269.0580899856</v>
      </c>
      <c r="M41">
        <f t="shared" si="19"/>
        <v>165269.05809156879</v>
      </c>
      <c r="N41">
        <f t="shared" si="19"/>
        <v>165269.05809130217</v>
      </c>
      <c r="O41">
        <f t="shared" si="19"/>
        <v>165269.05809134716</v>
      </c>
      <c r="P41">
        <f t="shared" si="19"/>
        <v>165269.05809133957</v>
      </c>
      <c r="Q41">
        <f t="shared" si="19"/>
        <v>165269.05809134076</v>
      </c>
      <c r="R41">
        <f t="shared" si="19"/>
        <v>165269.0580913405</v>
      </c>
      <c r="S41">
        <f t="shared" si="19"/>
        <v>165269.05809134067</v>
      </c>
      <c r="T41">
        <f t="shared" si="19"/>
        <v>165269.0580913405</v>
      </c>
      <c r="U41">
        <f t="shared" si="19"/>
        <v>165269.05809134067</v>
      </c>
    </row>
    <row r="42" spans="2:21">
      <c r="B42" s="7" t="s">
        <v>17</v>
      </c>
      <c r="C42">
        <f>C41+0.0571*COS((377336.3*C32+13.2)*C34)</f>
        <v>165281.36122723151</v>
      </c>
      <c r="D42">
        <f>D41+0.0571*COS((377336.3*D32+13.2)*D34)</f>
        <v>165266.90406098793</v>
      </c>
      <c r="E42">
        <f t="shared" ref="E42:U42" si="20">E41+0.0571*COS((377336.3*E32+13.2)*E34)</f>
        <v>165269.35327318701</v>
      </c>
      <c r="F42">
        <f t="shared" si="20"/>
        <v>165268.94165118344</v>
      </c>
      <c r="G42">
        <f t="shared" si="20"/>
        <v>165269.01100348678</v>
      </c>
      <c r="H42">
        <f t="shared" si="20"/>
        <v>165268.9993232339</v>
      </c>
      <c r="I42">
        <f t="shared" si="20"/>
        <v>165269.00129054181</v>
      </c>
      <c r="J42">
        <f t="shared" si="20"/>
        <v>165269.00095919127</v>
      </c>
      <c r="K42">
        <f t="shared" si="20"/>
        <v>165269.00101500016</v>
      </c>
      <c r="L42">
        <f t="shared" si="20"/>
        <v>165269.00100560041</v>
      </c>
      <c r="M42">
        <f t="shared" si="20"/>
        <v>165269.00100718363</v>
      </c>
      <c r="N42">
        <f t="shared" si="20"/>
        <v>165269.00100691701</v>
      </c>
      <c r="O42">
        <f t="shared" si="20"/>
        <v>165269.001006962</v>
      </c>
      <c r="P42">
        <f t="shared" si="20"/>
        <v>165269.00100695441</v>
      </c>
      <c r="Q42">
        <f t="shared" si="20"/>
        <v>165269.0010069556</v>
      </c>
      <c r="R42">
        <f t="shared" si="20"/>
        <v>165269.00100695534</v>
      </c>
      <c r="S42">
        <f t="shared" si="20"/>
        <v>165269.00100695551</v>
      </c>
      <c r="T42">
        <f t="shared" si="20"/>
        <v>165269.00100695534</v>
      </c>
      <c r="U42">
        <f t="shared" si="20"/>
        <v>165269.00100695551</v>
      </c>
    </row>
    <row r="43" spans="2:21">
      <c r="B43" s="7" t="s">
        <v>18</v>
      </c>
      <c r="C43">
        <f>C42+0.0533*COS((1367733.1*C32+280.7)*C34)</f>
        <v>165281.38593847063</v>
      </c>
      <c r="D43">
        <f>D42+0.0533*COS((1367733.1*D32+280.7)*D34)</f>
        <v>165266.89661452582</v>
      </c>
      <c r="E43">
        <f t="shared" ref="E43:U43" si="21">E42+0.0533*COS((1367733.1*E32+280.7)*E34)</f>
        <v>165269.35142523909</v>
      </c>
      <c r="F43">
        <f t="shared" si="21"/>
        <v>165268.938859474</v>
      </c>
      <c r="G43">
        <f t="shared" si="21"/>
        <v>165269.00837074112</v>
      </c>
      <c r="H43">
        <f t="shared" si="21"/>
        <v>165268.99666371424</v>
      </c>
      <c r="I43">
        <f t="shared" si="21"/>
        <v>165268.99863553167</v>
      </c>
      <c r="J43">
        <f t="shared" si="21"/>
        <v>165268.9983034216</v>
      </c>
      <c r="K43">
        <f t="shared" si="21"/>
        <v>165268.9983593584</v>
      </c>
      <c r="L43">
        <f t="shared" si="21"/>
        <v>165268.99834993712</v>
      </c>
      <c r="M43">
        <f t="shared" si="21"/>
        <v>165268.99835152394</v>
      </c>
      <c r="N43">
        <f t="shared" si="21"/>
        <v>165268.99835125671</v>
      </c>
      <c r="O43">
        <f t="shared" si="21"/>
        <v>165268.99835130182</v>
      </c>
      <c r="P43">
        <f t="shared" si="21"/>
        <v>165268.9983512942</v>
      </c>
      <c r="Q43">
        <f t="shared" si="21"/>
        <v>165268.99835129542</v>
      </c>
      <c r="R43">
        <f t="shared" si="21"/>
        <v>165268.99835129516</v>
      </c>
      <c r="S43">
        <f t="shared" si="21"/>
        <v>165268.99835129533</v>
      </c>
      <c r="T43">
        <f t="shared" si="21"/>
        <v>165268.99835129516</v>
      </c>
      <c r="U43">
        <f t="shared" si="21"/>
        <v>165268.99835129533</v>
      </c>
    </row>
    <row r="44" spans="2:21">
      <c r="B44" s="7" t="s">
        <v>19</v>
      </c>
      <c r="C44">
        <f>C43+0.0458*COS((854535.2*C32+148.2)*C34)</f>
        <v>165281.34106972459</v>
      </c>
      <c r="D44">
        <f>D43+0.0458*COS((854535.2*D32+148.2)*D34)</f>
        <v>165266.85161101777</v>
      </c>
      <c r="E44">
        <f t="shared" ref="E44:U44" si="22">E43+0.0458*COS((854535.2*E32+148.2)*E34)</f>
        <v>165269.30595934083</v>
      </c>
      <c r="F44">
        <f t="shared" si="22"/>
        <v>165268.89345750891</v>
      </c>
      <c r="G44">
        <f t="shared" si="22"/>
        <v>165268.96295761355</v>
      </c>
      <c r="H44">
        <f t="shared" si="22"/>
        <v>165268.95125245556</v>
      </c>
      <c r="I44">
        <f t="shared" si="22"/>
        <v>165268.95322395788</v>
      </c>
      <c r="J44">
        <f t="shared" si="22"/>
        <v>165268.95289190087</v>
      </c>
      <c r="K44">
        <f t="shared" si="22"/>
        <v>165268.95294782874</v>
      </c>
      <c r="L44">
        <f t="shared" si="22"/>
        <v>165268.95293840897</v>
      </c>
      <c r="M44">
        <f t="shared" si="22"/>
        <v>165268.95293999554</v>
      </c>
      <c r="N44">
        <f t="shared" si="22"/>
        <v>165268.95293972836</v>
      </c>
      <c r="O44">
        <f t="shared" si="22"/>
        <v>165268.95293977344</v>
      </c>
      <c r="P44">
        <f t="shared" si="22"/>
        <v>165268.95293976582</v>
      </c>
      <c r="Q44">
        <f t="shared" si="22"/>
        <v>165268.95293976704</v>
      </c>
      <c r="R44">
        <f t="shared" si="22"/>
        <v>165268.95293976678</v>
      </c>
      <c r="S44">
        <f t="shared" si="22"/>
        <v>165268.95293976695</v>
      </c>
      <c r="T44">
        <f t="shared" si="22"/>
        <v>165268.95293976678</v>
      </c>
      <c r="U44">
        <f t="shared" si="22"/>
        <v>165268.95293976695</v>
      </c>
    </row>
    <row r="45" spans="2:21">
      <c r="B45" s="7" t="s">
        <v>20</v>
      </c>
      <c r="C45">
        <f>C44+0.0409*COS((441199.8*C32+47.4)*C34)</f>
        <v>165281.30114392345</v>
      </c>
      <c r="D45">
        <f>D44+0.0409*COS((441199.8*D32+47.4)*D34)</f>
        <v>165266.81425602632</v>
      </c>
      <c r="E45">
        <f t="shared" ref="E45:U45" si="23">E44+0.0409*COS((441199.8*E32+47.4)*E34)</f>
        <v>165269.26805931347</v>
      </c>
      <c r="F45">
        <f t="shared" si="23"/>
        <v>165268.85564600443</v>
      </c>
      <c r="G45">
        <f t="shared" si="23"/>
        <v>165268.92513110692</v>
      </c>
      <c r="H45">
        <f t="shared" si="23"/>
        <v>165268.91342847311</v>
      </c>
      <c r="I45">
        <f t="shared" si="23"/>
        <v>165268.91539955023</v>
      </c>
      <c r="J45">
        <f t="shared" si="23"/>
        <v>165268.91506756481</v>
      </c>
      <c r="K45">
        <f t="shared" si="23"/>
        <v>165268.91512348063</v>
      </c>
      <c r="L45">
        <f t="shared" si="23"/>
        <v>165268.9151140629</v>
      </c>
      <c r="M45">
        <f t="shared" si="23"/>
        <v>165268.91511564911</v>
      </c>
      <c r="N45">
        <f t="shared" si="23"/>
        <v>165268.915115382</v>
      </c>
      <c r="O45">
        <f t="shared" si="23"/>
        <v>165268.91511542708</v>
      </c>
      <c r="P45">
        <f t="shared" si="23"/>
        <v>165268.91511541946</v>
      </c>
      <c r="Q45">
        <f t="shared" si="23"/>
        <v>165268.91511542068</v>
      </c>
      <c r="R45">
        <f t="shared" si="23"/>
        <v>165268.91511542042</v>
      </c>
      <c r="S45">
        <f t="shared" si="23"/>
        <v>165268.91511542059</v>
      </c>
      <c r="T45">
        <f t="shared" si="23"/>
        <v>165268.91511542042</v>
      </c>
      <c r="U45">
        <f t="shared" si="23"/>
        <v>165268.91511542059</v>
      </c>
    </row>
    <row r="46" spans="2:21">
      <c r="B46" s="7" t="s">
        <v>21</v>
      </c>
      <c r="C46">
        <f>C45+0.0347*COS((445267.1*C32+27.9)*C34)</f>
        <v>165281.29336891862</v>
      </c>
      <c r="D46">
        <f>D45+0.0347*COS((445267.1*D32+27.9)*D34)</f>
        <v>165266.81344384528</v>
      </c>
      <c r="E46">
        <f t="shared" ref="E46:U46" si="24">E45+0.0347*COS((445267.1*E32+27.9)*E34)</f>
        <v>165269.26605649816</v>
      </c>
      <c r="F46">
        <f t="shared" si="24"/>
        <v>165268.85384310471</v>
      </c>
      <c r="G46">
        <f t="shared" si="24"/>
        <v>165268.92329451846</v>
      </c>
      <c r="H46">
        <f t="shared" si="24"/>
        <v>165268.9115975583</v>
      </c>
      <c r="I46">
        <f t="shared" si="24"/>
        <v>165268.91356767979</v>
      </c>
      <c r="J46">
        <f t="shared" si="24"/>
        <v>165268.91323585535</v>
      </c>
      <c r="K46">
        <f t="shared" si="24"/>
        <v>165268.91329174404</v>
      </c>
      <c r="L46">
        <f t="shared" si="24"/>
        <v>165268.91328233088</v>
      </c>
      <c r="M46">
        <f t="shared" si="24"/>
        <v>165268.91328391634</v>
      </c>
      <c r="N46">
        <f t="shared" si="24"/>
        <v>165268.91328364934</v>
      </c>
      <c r="O46">
        <f t="shared" si="24"/>
        <v>165268.91328369439</v>
      </c>
      <c r="P46">
        <f t="shared" si="24"/>
        <v>165268.91328368676</v>
      </c>
      <c r="Q46">
        <f t="shared" si="24"/>
        <v>165268.91328368799</v>
      </c>
      <c r="R46">
        <f t="shared" si="24"/>
        <v>165268.91328368773</v>
      </c>
      <c r="S46">
        <f t="shared" si="24"/>
        <v>165268.9132836879</v>
      </c>
      <c r="T46">
        <f t="shared" si="24"/>
        <v>165268.91328368773</v>
      </c>
      <c r="U46">
        <f t="shared" si="24"/>
        <v>165268.9132836879</v>
      </c>
    </row>
    <row r="47" spans="2:21">
      <c r="B47" s="7" t="s">
        <v>22</v>
      </c>
      <c r="C47">
        <f>C46+0.0304*COS((513197.9*C32+222.5)*C34)</f>
        <v>165281.26415351397</v>
      </c>
      <c r="D47">
        <f>D46+0.0304*COS((513197.9*D32+222.5)*D34)</f>
        <v>165266.78307684959</v>
      </c>
      <c r="E47">
        <f t="shared" ref="E47:U47" si="25">E46+0.0304*COS((513197.9*E32+222.5)*E34)</f>
        <v>165269.23576932724</v>
      </c>
      <c r="F47">
        <f t="shared" si="25"/>
        <v>165268.82353920181</v>
      </c>
      <c r="G47">
        <f t="shared" si="25"/>
        <v>165268.89299334091</v>
      </c>
      <c r="H47">
        <f t="shared" si="25"/>
        <v>165268.8812959191</v>
      </c>
      <c r="I47">
        <f t="shared" si="25"/>
        <v>165268.88326611827</v>
      </c>
      <c r="J47">
        <f t="shared" si="25"/>
        <v>165268.88293428073</v>
      </c>
      <c r="K47">
        <f t="shared" si="25"/>
        <v>165268.88299017164</v>
      </c>
      <c r="L47">
        <f t="shared" si="25"/>
        <v>165268.88298075809</v>
      </c>
      <c r="M47">
        <f t="shared" si="25"/>
        <v>165268.88298234361</v>
      </c>
      <c r="N47">
        <f t="shared" si="25"/>
        <v>165268.88298207661</v>
      </c>
      <c r="O47">
        <f t="shared" si="25"/>
        <v>165268.88298212166</v>
      </c>
      <c r="P47">
        <f t="shared" si="25"/>
        <v>165268.88298211404</v>
      </c>
      <c r="Q47">
        <f t="shared" si="25"/>
        <v>165268.88298211526</v>
      </c>
      <c r="R47">
        <f t="shared" si="25"/>
        <v>165268.882982115</v>
      </c>
      <c r="S47">
        <f t="shared" si="25"/>
        <v>165268.88298211517</v>
      </c>
      <c r="T47">
        <f t="shared" si="25"/>
        <v>165268.882982115</v>
      </c>
      <c r="U47">
        <f t="shared" si="25"/>
        <v>165268.88298211517</v>
      </c>
    </row>
    <row r="48" spans="2:21">
      <c r="B48" s="7" t="s">
        <v>23</v>
      </c>
      <c r="C48">
        <f>C47+0.0154*COS((75870*C32+41)*C34)</f>
        <v>165281.25194586176</v>
      </c>
      <c r="D48">
        <f>D47+0.0154*COS((75870*D32+41)*D34)</f>
        <v>165266.77120044801</v>
      </c>
      <c r="E48">
        <f t="shared" ref="E48:U48" si="26">E47+0.0154*COS((75870*E32+41)*E34)</f>
        <v>165269.22383576207</v>
      </c>
      <c r="F48">
        <f t="shared" si="26"/>
        <v>165268.81161521238</v>
      </c>
      <c r="G48">
        <f t="shared" si="26"/>
        <v>165268.88106773721</v>
      </c>
      <c r="H48">
        <f t="shared" si="26"/>
        <v>165268.86937058726</v>
      </c>
      <c r="I48">
        <f t="shared" si="26"/>
        <v>165268.87134074065</v>
      </c>
      <c r="J48">
        <f t="shared" si="26"/>
        <v>165268.87100891082</v>
      </c>
      <c r="K48">
        <f t="shared" si="26"/>
        <v>165268.87106480042</v>
      </c>
      <c r="L48">
        <f t="shared" si="26"/>
        <v>165268.87105538711</v>
      </c>
      <c r="M48">
        <f t="shared" si="26"/>
        <v>165268.87105697257</v>
      </c>
      <c r="N48">
        <f t="shared" si="26"/>
        <v>165268.8710567056</v>
      </c>
      <c r="O48">
        <f t="shared" si="26"/>
        <v>165268.87105675062</v>
      </c>
      <c r="P48">
        <f t="shared" si="26"/>
        <v>165268.871056743</v>
      </c>
      <c r="Q48">
        <f t="shared" si="26"/>
        <v>165268.87105674422</v>
      </c>
      <c r="R48">
        <f t="shared" si="26"/>
        <v>165268.87105674396</v>
      </c>
      <c r="S48">
        <f t="shared" si="26"/>
        <v>165268.87105674413</v>
      </c>
      <c r="T48">
        <f t="shared" si="26"/>
        <v>165268.87105674396</v>
      </c>
      <c r="U48">
        <f t="shared" si="26"/>
        <v>165268.87105674413</v>
      </c>
    </row>
    <row r="49" spans="2:21">
      <c r="B49" s="7" t="s">
        <v>24</v>
      </c>
      <c r="C49">
        <f>C48+0.0125*COS((1443603*C32+52)*C34)</f>
        <v>165281.23962361403</v>
      </c>
      <c r="D49">
        <f>D48+0.0125*COS((1443603*D32+52)*D34)</f>
        <v>165266.76272408717</v>
      </c>
      <c r="E49">
        <f t="shared" ref="E49:U49" si="27">E48+0.0125*COS((1443603*E32+52)*E34)</f>
        <v>165269.21439110729</v>
      </c>
      <c r="F49">
        <f t="shared" si="27"/>
        <v>165268.80232537814</v>
      </c>
      <c r="G49">
        <f t="shared" si="27"/>
        <v>165268.87175158758</v>
      </c>
      <c r="H49">
        <f t="shared" si="27"/>
        <v>165268.86005886312</v>
      </c>
      <c r="I49">
        <f t="shared" si="27"/>
        <v>165268.86202827096</v>
      </c>
      <c r="J49">
        <f t="shared" si="27"/>
        <v>165268.86169656669</v>
      </c>
      <c r="K49">
        <f t="shared" si="27"/>
        <v>165268.86175243516</v>
      </c>
      <c r="L49">
        <f t="shared" si="27"/>
        <v>165268.86174302539</v>
      </c>
      <c r="M49">
        <f t="shared" si="27"/>
        <v>165268.86174461024</v>
      </c>
      <c r="N49">
        <f t="shared" si="27"/>
        <v>165268.86174434339</v>
      </c>
      <c r="O49">
        <f t="shared" si="27"/>
        <v>165268.86174438838</v>
      </c>
      <c r="P49">
        <f t="shared" si="27"/>
        <v>165268.86174438076</v>
      </c>
      <c r="Q49">
        <f t="shared" si="27"/>
        <v>165268.86174438198</v>
      </c>
      <c r="R49">
        <f t="shared" si="27"/>
        <v>165268.86174438172</v>
      </c>
      <c r="S49">
        <f t="shared" si="27"/>
        <v>165268.86174438189</v>
      </c>
      <c r="T49">
        <f t="shared" si="27"/>
        <v>165268.86174438172</v>
      </c>
      <c r="U49">
        <f t="shared" si="27"/>
        <v>165268.86174438189</v>
      </c>
    </row>
    <row r="50" spans="2:21">
      <c r="B50" s="7" t="s">
        <v>25</v>
      </c>
      <c r="C50">
        <f>C49+0.011*COS((489205*C32+142)*C34)</f>
        <v>165281.22892280956</v>
      </c>
      <c r="D50">
        <f>D49+0.011*COS((489205*D32+142)*D34)</f>
        <v>165266.75284966314</v>
      </c>
      <c r="E50">
        <f t="shared" ref="E50:U50" si="28">E49+0.011*COS((489205*E32+142)*E34)</f>
        <v>165269.20434086336</v>
      </c>
      <c r="F50">
        <f t="shared" si="28"/>
        <v>165268.79230368097</v>
      </c>
      <c r="G50">
        <f t="shared" si="28"/>
        <v>165268.86172505224</v>
      </c>
      <c r="H50">
        <f t="shared" si="28"/>
        <v>165268.85003314182</v>
      </c>
      <c r="I50">
        <f t="shared" si="28"/>
        <v>165268.85200241252</v>
      </c>
      <c r="J50">
        <f t="shared" si="28"/>
        <v>165268.85167073135</v>
      </c>
      <c r="K50">
        <f t="shared" si="28"/>
        <v>165268.85172659592</v>
      </c>
      <c r="L50">
        <f t="shared" si="28"/>
        <v>165268.8517171868</v>
      </c>
      <c r="M50">
        <f t="shared" si="28"/>
        <v>165268.85171877156</v>
      </c>
      <c r="N50">
        <f t="shared" si="28"/>
        <v>165268.85171850471</v>
      </c>
      <c r="O50">
        <f t="shared" si="28"/>
        <v>165268.8517185497</v>
      </c>
      <c r="P50">
        <f t="shared" si="28"/>
        <v>165268.85171854208</v>
      </c>
      <c r="Q50">
        <f t="shared" si="28"/>
        <v>165268.8517185433</v>
      </c>
      <c r="R50">
        <f t="shared" si="28"/>
        <v>165268.85171854304</v>
      </c>
      <c r="S50">
        <f t="shared" si="28"/>
        <v>165268.85171854321</v>
      </c>
      <c r="T50">
        <f t="shared" si="28"/>
        <v>165268.85171854304</v>
      </c>
      <c r="U50">
        <f t="shared" si="28"/>
        <v>165268.85171854321</v>
      </c>
    </row>
    <row r="51" spans="2:21">
      <c r="B51" s="7" t="s">
        <v>26</v>
      </c>
      <c r="C51">
        <f>C50+0.0107*COS((1303870*C32+246)*C34)</f>
        <v>165281.23706364972</v>
      </c>
      <c r="D51">
        <f>D50+0.0107*COS((1303870*D32+246)*D34)</f>
        <v>165266.75571802165</v>
      </c>
      <c r="E51">
        <f t="shared" ref="E51:U51" si="29">E50+0.0107*COS((1303870*E32+246)*E34)</f>
        <v>165269.20822963255</v>
      </c>
      <c r="F51">
        <f t="shared" si="29"/>
        <v>165268.79602347771</v>
      </c>
      <c r="G51">
        <f t="shared" si="29"/>
        <v>165268.86547339533</v>
      </c>
      <c r="H51">
        <f t="shared" si="29"/>
        <v>165268.85377667932</v>
      </c>
      <c r="I51">
        <f t="shared" si="29"/>
        <v>165268.85574675948</v>
      </c>
      <c r="J51">
        <f t="shared" si="29"/>
        <v>165268.85541494199</v>
      </c>
      <c r="K51">
        <f t="shared" si="29"/>
        <v>165268.85547082953</v>
      </c>
      <c r="L51">
        <f t="shared" si="29"/>
        <v>165268.85546141653</v>
      </c>
      <c r="M51">
        <f t="shared" si="29"/>
        <v>165268.85546300194</v>
      </c>
      <c r="N51">
        <f t="shared" si="29"/>
        <v>165268.85546273499</v>
      </c>
      <c r="O51">
        <f t="shared" si="29"/>
        <v>165268.85546277999</v>
      </c>
      <c r="P51">
        <f t="shared" si="29"/>
        <v>165268.85546277236</v>
      </c>
      <c r="Q51">
        <f t="shared" si="29"/>
        <v>165268.85546277359</v>
      </c>
      <c r="R51">
        <f t="shared" si="29"/>
        <v>165268.85546277332</v>
      </c>
      <c r="S51">
        <f t="shared" si="29"/>
        <v>165268.8554627735</v>
      </c>
      <c r="T51">
        <f t="shared" si="29"/>
        <v>165268.85546277332</v>
      </c>
      <c r="U51">
        <f t="shared" si="29"/>
        <v>165268.8554627735</v>
      </c>
    </row>
    <row r="52" spans="2:21">
      <c r="B52" s="7" t="s">
        <v>27</v>
      </c>
      <c r="C52">
        <f>C51+0.01*COS((1431597*C32+315)*C34)</f>
        <v>165281.23803598704</v>
      </c>
      <c r="D52">
        <f>D51+0.01*COS((1431597*D32+315)*D34)</f>
        <v>165266.75045779668</v>
      </c>
      <c r="E52">
        <f t="shared" ref="E52:U52" si="30">E51+0.01*COS((1431597*E32+315)*E34)</f>
        <v>165269.20393858023</v>
      </c>
      <c r="F52">
        <f t="shared" si="30"/>
        <v>165268.79156560884</v>
      </c>
      <c r="G52">
        <f t="shared" si="30"/>
        <v>165268.86104352798</v>
      </c>
      <c r="H52">
        <f t="shared" si="30"/>
        <v>165268.84934209296</v>
      </c>
      <c r="I52">
        <f t="shared" si="30"/>
        <v>165268.85131296786</v>
      </c>
      <c r="J52">
        <f t="shared" si="30"/>
        <v>165268.85098101653</v>
      </c>
      <c r="K52">
        <f t="shared" si="30"/>
        <v>165268.85103692662</v>
      </c>
      <c r="L52">
        <f t="shared" si="30"/>
        <v>165268.85102750981</v>
      </c>
      <c r="M52">
        <f t="shared" si="30"/>
        <v>165268.85102909585</v>
      </c>
      <c r="N52">
        <f t="shared" si="30"/>
        <v>165268.85102882879</v>
      </c>
      <c r="O52">
        <f t="shared" si="30"/>
        <v>165268.85102887382</v>
      </c>
      <c r="P52">
        <f t="shared" si="30"/>
        <v>165268.85102886619</v>
      </c>
      <c r="Q52">
        <f t="shared" si="30"/>
        <v>165268.85102886742</v>
      </c>
      <c r="R52">
        <f t="shared" si="30"/>
        <v>165268.85102886715</v>
      </c>
      <c r="S52">
        <f t="shared" si="30"/>
        <v>165268.85102886733</v>
      </c>
      <c r="T52">
        <f t="shared" si="30"/>
        <v>165268.85102886715</v>
      </c>
      <c r="U52">
        <f t="shared" si="30"/>
        <v>165268.85102886733</v>
      </c>
    </row>
    <row r="53" spans="2:21">
      <c r="B53" s="7" t="s">
        <v>28</v>
      </c>
      <c r="C53">
        <f>C52+0.0085*COS((826671*C32+111)*C34)</f>
        <v>165281.24432056647</v>
      </c>
      <c r="D53">
        <f>D52+0.0085*COS((826671*D32+111)*D34)</f>
        <v>165266.75420108141</v>
      </c>
      <c r="E53">
        <f t="shared" ref="E53:U53" si="31">E52+0.0085*COS((826671*E32+111)*E34)</f>
        <v>165269.20816049626</v>
      </c>
      <c r="F53">
        <f t="shared" si="31"/>
        <v>165268.79570825546</v>
      </c>
      <c r="G53">
        <f t="shared" si="31"/>
        <v>165268.86519956449</v>
      </c>
      <c r="H53">
        <f t="shared" si="31"/>
        <v>165268.85349587532</v>
      </c>
      <c r="I53">
        <f t="shared" si="31"/>
        <v>165268.85546712991</v>
      </c>
      <c r="J53">
        <f t="shared" si="31"/>
        <v>165268.85513511463</v>
      </c>
      <c r="K53">
        <f t="shared" si="31"/>
        <v>165268.85519103549</v>
      </c>
      <c r="L53">
        <f t="shared" si="31"/>
        <v>165268.85518161688</v>
      </c>
      <c r="M53">
        <f t="shared" si="31"/>
        <v>165268.85518320321</v>
      </c>
      <c r="N53">
        <f t="shared" si="31"/>
        <v>165268.85518293609</v>
      </c>
      <c r="O53">
        <f t="shared" si="31"/>
        <v>165268.85518298115</v>
      </c>
      <c r="P53">
        <f t="shared" si="31"/>
        <v>165268.85518297352</v>
      </c>
      <c r="Q53">
        <f t="shared" si="31"/>
        <v>165268.85518297474</v>
      </c>
      <c r="R53">
        <f t="shared" si="31"/>
        <v>165268.85518297448</v>
      </c>
      <c r="S53">
        <f t="shared" si="31"/>
        <v>165268.85518297466</v>
      </c>
      <c r="T53">
        <f t="shared" si="31"/>
        <v>165268.85518297448</v>
      </c>
      <c r="U53">
        <f t="shared" si="31"/>
        <v>165268.85518297466</v>
      </c>
    </row>
    <row r="54" spans="2:21">
      <c r="B54" s="7" t="s">
        <v>29</v>
      </c>
      <c r="C54">
        <f>C53+0.0079*COS((449334*C32+188)*C34)</f>
        <v>165281.23808585914</v>
      </c>
      <c r="D54">
        <f>D53+0.0079*COS((449334*D32+188)*D34)</f>
        <v>165266.74711129279</v>
      </c>
      <c r="E54">
        <f t="shared" ref="E54:U54" si="32">E53+0.0079*COS((449334*E32+188)*E34)</f>
        <v>165269.20119571459</v>
      </c>
      <c r="F54">
        <f t="shared" si="32"/>
        <v>165268.78872188216</v>
      </c>
      <c r="G54">
        <f t="shared" si="32"/>
        <v>165268.85821681266</v>
      </c>
      <c r="H54">
        <f t="shared" si="32"/>
        <v>165268.84651251309</v>
      </c>
      <c r="I54">
        <f t="shared" si="32"/>
        <v>165268.84848387048</v>
      </c>
      <c r="J54">
        <f t="shared" si="32"/>
        <v>165268.84815183788</v>
      </c>
      <c r="K54">
        <f t="shared" si="32"/>
        <v>165268.84820776165</v>
      </c>
      <c r="L54">
        <f t="shared" si="32"/>
        <v>165268.84819834254</v>
      </c>
      <c r="M54">
        <f t="shared" si="32"/>
        <v>165268.84819992897</v>
      </c>
      <c r="N54">
        <f t="shared" si="32"/>
        <v>165268.84819966185</v>
      </c>
      <c r="O54">
        <f t="shared" si="32"/>
        <v>165268.8481997069</v>
      </c>
      <c r="P54">
        <f t="shared" si="32"/>
        <v>165268.84819969928</v>
      </c>
      <c r="Q54">
        <f t="shared" si="32"/>
        <v>165268.8481997005</v>
      </c>
      <c r="R54">
        <f t="shared" si="32"/>
        <v>165268.84819970024</v>
      </c>
      <c r="S54">
        <f t="shared" si="32"/>
        <v>165268.84819970041</v>
      </c>
      <c r="T54">
        <f t="shared" si="32"/>
        <v>165268.84819970024</v>
      </c>
      <c r="U54">
        <f t="shared" si="32"/>
        <v>165268.84819970041</v>
      </c>
    </row>
    <row r="55" spans="2:21">
      <c r="B55" s="7" t="s">
        <v>30</v>
      </c>
      <c r="C55">
        <f>C54+0.0068*COS((926533*C32+323)*C34)</f>
        <v>165281.2328576459</v>
      </c>
      <c r="D55">
        <f>D54+0.0068*COS((926533*D32+323)*D34)</f>
        <v>165266.74056169725</v>
      </c>
      <c r="E55">
        <f t="shared" ref="E55:U55" si="33">E54+0.0068*COS((926533*E32+323)*E34)</f>
        <v>165269.19479337821</v>
      </c>
      <c r="F55">
        <f t="shared" si="33"/>
        <v>165268.78229249761</v>
      </c>
      <c r="G55">
        <f t="shared" si="33"/>
        <v>165268.85179192069</v>
      </c>
      <c r="H55">
        <f t="shared" si="33"/>
        <v>165268.84008686265</v>
      </c>
      <c r="I55">
        <f t="shared" si="33"/>
        <v>165268.84205834774</v>
      </c>
      <c r="J55">
        <f t="shared" si="33"/>
        <v>165268.84172629364</v>
      </c>
      <c r="K55">
        <f t="shared" si="33"/>
        <v>165268.84178222102</v>
      </c>
      <c r="L55">
        <f t="shared" si="33"/>
        <v>165268.8417728013</v>
      </c>
      <c r="M55">
        <f t="shared" si="33"/>
        <v>165268.84177438784</v>
      </c>
      <c r="N55">
        <f t="shared" si="33"/>
        <v>165268.84177412069</v>
      </c>
      <c r="O55">
        <f t="shared" si="33"/>
        <v>165268.84177416575</v>
      </c>
      <c r="P55">
        <f t="shared" si="33"/>
        <v>165268.84177415812</v>
      </c>
      <c r="Q55">
        <f t="shared" si="33"/>
        <v>165268.84177415934</v>
      </c>
      <c r="R55">
        <f t="shared" si="33"/>
        <v>165268.84177415908</v>
      </c>
      <c r="S55">
        <f t="shared" si="33"/>
        <v>165268.84177415926</v>
      </c>
      <c r="T55">
        <f t="shared" si="33"/>
        <v>165268.84177415908</v>
      </c>
      <c r="U55">
        <f t="shared" si="33"/>
        <v>165268.84177415926</v>
      </c>
    </row>
    <row r="56" spans="2:21">
      <c r="B56" s="7" t="s">
        <v>31</v>
      </c>
      <c r="C56">
        <f>C55+0.0052*COS((31932*C32+107)*C34)</f>
        <v>165281.23185176268</v>
      </c>
      <c r="D56">
        <f>D55+0.0052*COS((31932*D32+107)*D34)</f>
        <v>165266.73948180687</v>
      </c>
      <c r="E56">
        <f t="shared" ref="E56:U56" si="34">E55+0.0052*COS((31932*E32+107)*E34)</f>
        <v>165269.19372601857</v>
      </c>
      <c r="F56">
        <f t="shared" si="34"/>
        <v>165268.78122303216</v>
      </c>
      <c r="G56">
        <f t="shared" si="34"/>
        <v>165268.85072281005</v>
      </c>
      <c r="H56">
        <f t="shared" si="34"/>
        <v>165268.83901769225</v>
      </c>
      <c r="I56">
        <f t="shared" si="34"/>
        <v>165268.84098918742</v>
      </c>
      <c r="J56">
        <f t="shared" si="34"/>
        <v>165268.84065713163</v>
      </c>
      <c r="K56">
        <f t="shared" si="34"/>
        <v>165268.84071305927</v>
      </c>
      <c r="L56">
        <f t="shared" si="34"/>
        <v>165268.84070363952</v>
      </c>
      <c r="M56">
        <f t="shared" si="34"/>
        <v>165268.84070522606</v>
      </c>
      <c r="N56">
        <f t="shared" si="34"/>
        <v>165268.84070495892</v>
      </c>
      <c r="O56">
        <f t="shared" si="34"/>
        <v>165268.84070500397</v>
      </c>
      <c r="P56">
        <f t="shared" si="34"/>
        <v>165268.84070499634</v>
      </c>
      <c r="Q56">
        <f t="shared" si="34"/>
        <v>165268.84070499756</v>
      </c>
      <c r="R56">
        <f t="shared" si="34"/>
        <v>165268.8407049973</v>
      </c>
      <c r="S56">
        <f t="shared" si="34"/>
        <v>165268.84070499748</v>
      </c>
      <c r="T56">
        <f t="shared" si="34"/>
        <v>165268.8407049973</v>
      </c>
      <c r="U56">
        <f t="shared" si="34"/>
        <v>165268.84070499748</v>
      </c>
    </row>
    <row r="57" spans="2:21">
      <c r="B57" s="7" t="s">
        <v>32</v>
      </c>
      <c r="C57">
        <f>C56+0.005*COS((481266*C32+205)*C34)</f>
        <v>165281.23631723423</v>
      </c>
      <c r="D57">
        <f>D56+0.005*COS((481266*D32+205)*D34)</f>
        <v>165266.74432924128</v>
      </c>
      <c r="E57">
        <f t="shared" ref="E57:U57" si="35">E56+0.005*COS((481266*E32+205)*E34)</f>
        <v>165269.19852462746</v>
      </c>
      <c r="F57">
        <f t="shared" si="35"/>
        <v>165268.78603030837</v>
      </c>
      <c r="G57">
        <f t="shared" si="35"/>
        <v>165268.85552863896</v>
      </c>
      <c r="H57">
        <f t="shared" si="35"/>
        <v>165268.84382376529</v>
      </c>
      <c r="I57">
        <f t="shared" si="35"/>
        <v>165268.84579521936</v>
      </c>
      <c r="J57">
        <f t="shared" si="35"/>
        <v>165268.84546317047</v>
      </c>
      <c r="K57">
        <f t="shared" si="35"/>
        <v>165268.84551909694</v>
      </c>
      <c r="L57">
        <f t="shared" si="35"/>
        <v>165268.8455096774</v>
      </c>
      <c r="M57">
        <f t="shared" si="35"/>
        <v>165268.84551126391</v>
      </c>
      <c r="N57">
        <f t="shared" si="35"/>
        <v>165268.84551099676</v>
      </c>
      <c r="O57">
        <f t="shared" si="35"/>
        <v>165268.84551104181</v>
      </c>
      <c r="P57">
        <f t="shared" si="35"/>
        <v>165268.84551103419</v>
      </c>
      <c r="Q57">
        <f t="shared" si="35"/>
        <v>165268.84551103541</v>
      </c>
      <c r="R57">
        <f t="shared" si="35"/>
        <v>165268.84551103515</v>
      </c>
      <c r="S57">
        <f t="shared" si="35"/>
        <v>165268.84551103532</v>
      </c>
      <c r="T57">
        <f t="shared" si="35"/>
        <v>165268.84551103515</v>
      </c>
      <c r="U57">
        <f t="shared" si="35"/>
        <v>165268.84551103532</v>
      </c>
    </row>
    <row r="58" spans="2:21">
      <c r="B58" s="7" t="s">
        <v>33</v>
      </c>
      <c r="C58">
        <f>C57+0.004*COS((1331734*C32+283)*C34)</f>
        <v>165281.23242236479</v>
      </c>
      <c r="D58">
        <f>D57+0.004*COS((1331734*D32+283)*D34)</f>
        <v>165266.74060881813</v>
      </c>
      <c r="E58">
        <f t="shared" ref="E58:U58" si="36">E57+0.004*COS((1331734*E32+283)*E34)</f>
        <v>165269.19467317502</v>
      </c>
      <c r="F58">
        <f t="shared" si="36"/>
        <v>165268.78219806551</v>
      </c>
      <c r="G58">
        <f t="shared" si="36"/>
        <v>165268.85169307931</v>
      </c>
      <c r="H58">
        <f t="shared" si="36"/>
        <v>165268.83998876199</v>
      </c>
      <c r="I58">
        <f t="shared" si="36"/>
        <v>165268.84196012228</v>
      </c>
      <c r="J58">
        <f t="shared" si="36"/>
        <v>165268.84162808917</v>
      </c>
      <c r="K58">
        <f t="shared" si="36"/>
        <v>165268.84168401299</v>
      </c>
      <c r="L58">
        <f t="shared" si="36"/>
        <v>165268.84167459392</v>
      </c>
      <c r="M58">
        <f t="shared" si="36"/>
        <v>165268.84167618034</v>
      </c>
      <c r="N58">
        <f t="shared" si="36"/>
        <v>165268.84167591319</v>
      </c>
      <c r="O58">
        <f t="shared" si="36"/>
        <v>165268.84167595825</v>
      </c>
      <c r="P58">
        <f t="shared" si="36"/>
        <v>165268.84167595062</v>
      </c>
      <c r="Q58">
        <f t="shared" si="36"/>
        <v>165268.84167595184</v>
      </c>
      <c r="R58">
        <f t="shared" si="36"/>
        <v>165268.84167595158</v>
      </c>
      <c r="S58">
        <f t="shared" si="36"/>
        <v>165268.84167595176</v>
      </c>
      <c r="T58">
        <f t="shared" si="36"/>
        <v>165268.84167595158</v>
      </c>
      <c r="U58">
        <f t="shared" si="36"/>
        <v>165268.84167595176</v>
      </c>
    </row>
    <row r="59" spans="2:21">
      <c r="B59" s="7" t="s">
        <v>34</v>
      </c>
      <c r="C59">
        <f>C58+0.004*COS((1844932*C32+56)*C34)</f>
        <v>165281.23440704725</v>
      </c>
      <c r="D59">
        <f>D58+0.004*COS((1844932*D32+56)*D34)</f>
        <v>165266.73934991192</v>
      </c>
      <c r="E59">
        <f t="shared" ref="E59:U59" si="37">E58+0.004*COS((1844932*E32+56)*E34)</f>
        <v>165269.19396542417</v>
      </c>
      <c r="F59">
        <f t="shared" si="37"/>
        <v>165268.78139640531</v>
      </c>
      <c r="G59">
        <f t="shared" si="37"/>
        <v>165268.85090721151</v>
      </c>
      <c r="H59">
        <f t="shared" si="37"/>
        <v>165268.83920023357</v>
      </c>
      <c r="I59">
        <f t="shared" si="37"/>
        <v>165268.84117204198</v>
      </c>
      <c r="J59">
        <f t="shared" si="37"/>
        <v>165268.84083993337</v>
      </c>
      <c r="K59">
        <f t="shared" si="37"/>
        <v>165268.84089586991</v>
      </c>
      <c r="L59">
        <f t="shared" si="37"/>
        <v>165268.84088644871</v>
      </c>
      <c r="M59">
        <f t="shared" si="37"/>
        <v>165268.84088803548</v>
      </c>
      <c r="N59">
        <f t="shared" si="37"/>
        <v>165268.84088776828</v>
      </c>
      <c r="O59">
        <f t="shared" si="37"/>
        <v>165268.84088781333</v>
      </c>
      <c r="P59">
        <f t="shared" si="37"/>
        <v>165268.84088780571</v>
      </c>
      <c r="Q59">
        <f t="shared" si="37"/>
        <v>165268.84088780693</v>
      </c>
      <c r="R59">
        <f t="shared" si="37"/>
        <v>165268.84088780667</v>
      </c>
      <c r="S59">
        <f t="shared" si="37"/>
        <v>165268.84088780684</v>
      </c>
      <c r="T59">
        <f t="shared" si="37"/>
        <v>165268.84088780667</v>
      </c>
      <c r="U59">
        <f t="shared" si="37"/>
        <v>165268.84088780684</v>
      </c>
    </row>
    <row r="60" spans="2:21">
      <c r="B60" s="7" t="s">
        <v>35</v>
      </c>
      <c r="C60">
        <f>C59+0.004*COS((133*C32+29)*C34)</f>
        <v>165281.23546822541</v>
      </c>
      <c r="D60">
        <f>D59+0.004*COS((133*D32+29)*D34)</f>
        <v>165266.74041132344</v>
      </c>
      <c r="E60">
        <f t="shared" ref="E60:U60" si="38">E59+0.004*COS((133*E32+29)*E34)</f>
        <v>165269.19502679614</v>
      </c>
      <c r="F60">
        <f t="shared" si="38"/>
        <v>165268.78245778391</v>
      </c>
      <c r="G60">
        <f t="shared" si="38"/>
        <v>165268.85196858901</v>
      </c>
      <c r="H60">
        <f t="shared" si="38"/>
        <v>165268.84026161124</v>
      </c>
      <c r="I60">
        <f t="shared" si="38"/>
        <v>165268.84223341962</v>
      </c>
      <c r="J60">
        <f t="shared" si="38"/>
        <v>165268.84190131101</v>
      </c>
      <c r="K60">
        <f t="shared" si="38"/>
        <v>165268.84195724755</v>
      </c>
      <c r="L60">
        <f t="shared" si="38"/>
        <v>165268.84194782635</v>
      </c>
      <c r="M60">
        <f t="shared" si="38"/>
        <v>165268.84194941312</v>
      </c>
      <c r="N60">
        <f t="shared" si="38"/>
        <v>165268.84194914592</v>
      </c>
      <c r="O60">
        <f t="shared" si="38"/>
        <v>165268.84194919097</v>
      </c>
      <c r="P60">
        <f t="shared" si="38"/>
        <v>165268.84194918335</v>
      </c>
      <c r="Q60">
        <f t="shared" si="38"/>
        <v>165268.84194918457</v>
      </c>
      <c r="R60">
        <f t="shared" si="38"/>
        <v>165268.84194918431</v>
      </c>
      <c r="S60">
        <f t="shared" si="38"/>
        <v>165268.84194918448</v>
      </c>
      <c r="T60">
        <f t="shared" si="38"/>
        <v>165268.84194918431</v>
      </c>
      <c r="U60">
        <f t="shared" si="38"/>
        <v>165268.84194918448</v>
      </c>
    </row>
    <row r="61" spans="2:21">
      <c r="B61" s="7" t="s">
        <v>36</v>
      </c>
      <c r="C61">
        <f>C60+0.0038*COS((1781068*C32+21)*C34)</f>
        <v>165281.23842363589</v>
      </c>
      <c r="D61">
        <f>D60+0.0038*COS((1781068*D32+21)*D34)</f>
        <v>165266.74071789885</v>
      </c>
      <c r="E61">
        <f t="shared" ref="E61:U61" si="39">E60+0.0038*COS((1781068*E32+21)*E34)</f>
        <v>165269.19584914821</v>
      </c>
      <c r="F61">
        <f t="shared" si="39"/>
        <v>165268.78319429973</v>
      </c>
      <c r="G61">
        <f t="shared" si="39"/>
        <v>165268.85271959635</v>
      </c>
      <c r="H61">
        <f t="shared" si="39"/>
        <v>165268.84101017873</v>
      </c>
      <c r="I61">
        <f t="shared" si="39"/>
        <v>165268.84298239808</v>
      </c>
      <c r="J61">
        <f t="shared" si="39"/>
        <v>165268.84265022026</v>
      </c>
      <c r="K61">
        <f t="shared" si="39"/>
        <v>165268.84270616845</v>
      </c>
      <c r="L61">
        <f t="shared" si="39"/>
        <v>165268.8426967453</v>
      </c>
      <c r="M61">
        <f t="shared" si="39"/>
        <v>165268.84269833239</v>
      </c>
      <c r="N61">
        <f t="shared" si="39"/>
        <v>165268.84269806513</v>
      </c>
      <c r="O61">
        <f t="shared" si="39"/>
        <v>165268.84269811021</v>
      </c>
      <c r="P61">
        <f t="shared" si="39"/>
        <v>165268.84269810258</v>
      </c>
      <c r="Q61">
        <f t="shared" si="39"/>
        <v>165268.84269810381</v>
      </c>
      <c r="R61">
        <f t="shared" si="39"/>
        <v>165268.84269810354</v>
      </c>
      <c r="S61">
        <f t="shared" si="39"/>
        <v>165268.84269810372</v>
      </c>
      <c r="T61">
        <f t="shared" si="39"/>
        <v>165268.84269810354</v>
      </c>
      <c r="U61">
        <f t="shared" si="39"/>
        <v>165268.84269810372</v>
      </c>
    </row>
    <row r="62" spans="2:21">
      <c r="B62" s="7" t="s">
        <v>37</v>
      </c>
      <c r="C62">
        <f>C61+0.0037*COS((541062*C32+259)*C34)</f>
        <v>165281.23973693486</v>
      </c>
      <c r="D62">
        <f>D61+0.0037*COS((541062*D32+259)*D34)</f>
        <v>165266.74283451086</v>
      </c>
      <c r="E62">
        <f t="shared" ref="E62:U62" si="40">E61+0.0037*COS((541062*E32+259)*E34)</f>
        <v>165269.19783731073</v>
      </c>
      <c r="F62">
        <f t="shared" si="40"/>
        <v>165268.78520429158</v>
      </c>
      <c r="G62">
        <f t="shared" si="40"/>
        <v>165268.85472591702</v>
      </c>
      <c r="H62">
        <f t="shared" si="40"/>
        <v>165268.84301711788</v>
      </c>
      <c r="I62">
        <f t="shared" si="40"/>
        <v>165268.84498923307</v>
      </c>
      <c r="J62">
        <f t="shared" si="40"/>
        <v>165268.8446570728</v>
      </c>
      <c r="K62">
        <f t="shared" si="40"/>
        <v>165268.84471301801</v>
      </c>
      <c r="L62">
        <f t="shared" si="40"/>
        <v>165268.84470359536</v>
      </c>
      <c r="M62">
        <f t="shared" si="40"/>
        <v>165268.84470518239</v>
      </c>
      <c r="N62">
        <f t="shared" si="40"/>
        <v>165268.84470491513</v>
      </c>
      <c r="O62">
        <f t="shared" si="40"/>
        <v>165268.84470496021</v>
      </c>
      <c r="P62">
        <f t="shared" si="40"/>
        <v>165268.84470495259</v>
      </c>
      <c r="Q62">
        <f t="shared" si="40"/>
        <v>165268.84470495381</v>
      </c>
      <c r="R62">
        <f t="shared" si="40"/>
        <v>165268.84470495355</v>
      </c>
      <c r="S62">
        <f t="shared" si="40"/>
        <v>165268.84470495372</v>
      </c>
      <c r="T62">
        <f t="shared" si="40"/>
        <v>165268.84470495355</v>
      </c>
      <c r="U62">
        <f t="shared" si="40"/>
        <v>165268.84470495372</v>
      </c>
    </row>
    <row r="63" spans="2:21">
      <c r="B63" s="7" t="s">
        <v>38</v>
      </c>
      <c r="C63">
        <f>C62+0.0028*COS((1934*C32+145)*C34)</f>
        <v>165281.23981942603</v>
      </c>
      <c r="D63">
        <f>D62+0.0028*COS((1934*D32+145)*D34)</f>
        <v>165266.74291946457</v>
      </c>
      <c r="E63">
        <f t="shared" ref="E63:U63" si="41">E62+0.0028*COS((1934*E32+145)*E34)</f>
        <v>165269.19792184696</v>
      </c>
      <c r="F63">
        <f t="shared" si="41"/>
        <v>165268.78528889795</v>
      </c>
      <c r="G63">
        <f t="shared" si="41"/>
        <v>165268.85481051158</v>
      </c>
      <c r="H63">
        <f t="shared" si="41"/>
        <v>165268.84310171445</v>
      </c>
      <c r="I63">
        <f t="shared" si="41"/>
        <v>165268.84507382929</v>
      </c>
      <c r="J63">
        <f t="shared" si="41"/>
        <v>165268.84474166908</v>
      </c>
      <c r="K63">
        <f t="shared" si="41"/>
        <v>165268.84479761429</v>
      </c>
      <c r="L63">
        <f t="shared" si="41"/>
        <v>165268.84478819164</v>
      </c>
      <c r="M63">
        <f t="shared" si="41"/>
        <v>165268.84478977867</v>
      </c>
      <c r="N63">
        <f t="shared" si="41"/>
        <v>165268.84478951141</v>
      </c>
      <c r="O63">
        <f t="shared" si="41"/>
        <v>165268.84478955649</v>
      </c>
      <c r="P63">
        <f t="shared" si="41"/>
        <v>165268.84478954886</v>
      </c>
      <c r="Q63">
        <f t="shared" si="41"/>
        <v>165268.84478955009</v>
      </c>
      <c r="R63">
        <f t="shared" si="41"/>
        <v>165268.84478954982</v>
      </c>
      <c r="S63">
        <f t="shared" si="41"/>
        <v>165268.84478955</v>
      </c>
      <c r="T63">
        <f t="shared" si="41"/>
        <v>165268.84478954982</v>
      </c>
      <c r="U63">
        <f t="shared" si="41"/>
        <v>165268.84478955</v>
      </c>
    </row>
    <row r="64" spans="2:21">
      <c r="B64" s="7" t="s">
        <v>39</v>
      </c>
      <c r="C64">
        <f>C63+0.0027*COS((918399*C32+182)*C34)</f>
        <v>165281.23716904936</v>
      </c>
      <c r="D64">
        <f>D63+0.0027*COS((918399*D32+182)*D34)</f>
        <v>165266.74070617359</v>
      </c>
      <c r="E64">
        <f t="shared" ref="E64:U64" si="42">E63+0.0027*COS((918399*E32+182)*E34)</f>
        <v>165269.19560466098</v>
      </c>
      <c r="F64">
        <f t="shared" si="42"/>
        <v>165268.78298836894</v>
      </c>
      <c r="G64">
        <f t="shared" si="42"/>
        <v>165268.85250715312</v>
      </c>
      <c r="H64">
        <f t="shared" si="42"/>
        <v>165268.84079883186</v>
      </c>
      <c r="I64">
        <f t="shared" si="42"/>
        <v>165268.84277086653</v>
      </c>
      <c r="J64">
        <f t="shared" si="42"/>
        <v>165268.84243871982</v>
      </c>
      <c r="K64">
        <f t="shared" si="42"/>
        <v>165268.84249466276</v>
      </c>
      <c r="L64">
        <f t="shared" si="42"/>
        <v>165268.84248524049</v>
      </c>
      <c r="M64">
        <f t="shared" si="42"/>
        <v>165268.84248682746</v>
      </c>
      <c r="N64">
        <f t="shared" si="42"/>
        <v>165268.8424865602</v>
      </c>
      <c r="O64">
        <f t="shared" si="42"/>
        <v>165268.84248660528</v>
      </c>
      <c r="P64">
        <f t="shared" si="42"/>
        <v>165268.84248659766</v>
      </c>
      <c r="Q64">
        <f t="shared" si="42"/>
        <v>165268.84248659888</v>
      </c>
      <c r="R64">
        <f t="shared" si="42"/>
        <v>165268.84248659862</v>
      </c>
      <c r="S64">
        <f t="shared" si="42"/>
        <v>165268.84248659879</v>
      </c>
      <c r="T64">
        <f t="shared" si="42"/>
        <v>165268.84248659862</v>
      </c>
      <c r="U64">
        <f t="shared" si="42"/>
        <v>165268.84248659879</v>
      </c>
    </row>
    <row r="65" spans="2:21">
      <c r="B65" s="7" t="s">
        <v>40</v>
      </c>
      <c r="C65">
        <f>C64+0.0026*COS((1379739*C32+17)*C34)</f>
        <v>165281.23462245619</v>
      </c>
      <c r="D65">
        <f>D64+0.0026*COS((1379739*D32+17)*D34)</f>
        <v>165266.73833712543</v>
      </c>
      <c r="E65">
        <f t="shared" ref="E65:U65" si="43">E64+0.0026*COS((1379739*E32+17)*E34)</f>
        <v>165269.1931352299</v>
      </c>
      <c r="F65">
        <f t="shared" si="43"/>
        <v>165268.7805338779</v>
      </c>
      <c r="G65">
        <f t="shared" si="43"/>
        <v>165268.85005008968</v>
      </c>
      <c r="H65">
        <f t="shared" si="43"/>
        <v>165268.83834220012</v>
      </c>
      <c r="I65">
        <f t="shared" si="43"/>
        <v>165268.84031416202</v>
      </c>
      <c r="J65">
        <f t="shared" si="43"/>
        <v>165268.83998202757</v>
      </c>
      <c r="K65">
        <f t="shared" si="43"/>
        <v>165268.84003796845</v>
      </c>
      <c r="L65">
        <f t="shared" si="43"/>
        <v>165268.84002854652</v>
      </c>
      <c r="M65">
        <f t="shared" si="43"/>
        <v>165268.84003013343</v>
      </c>
      <c r="N65">
        <f t="shared" si="43"/>
        <v>165268.84002986617</v>
      </c>
      <c r="O65">
        <f t="shared" si="43"/>
        <v>165268.84002991125</v>
      </c>
      <c r="P65">
        <f t="shared" si="43"/>
        <v>165268.84002990363</v>
      </c>
      <c r="Q65">
        <f t="shared" si="43"/>
        <v>165268.84002990485</v>
      </c>
      <c r="R65">
        <f t="shared" si="43"/>
        <v>165268.84002990459</v>
      </c>
      <c r="S65">
        <f t="shared" si="43"/>
        <v>165268.84002990476</v>
      </c>
      <c r="T65">
        <f t="shared" si="43"/>
        <v>165268.84002990459</v>
      </c>
      <c r="U65">
        <f t="shared" si="43"/>
        <v>165268.84002990476</v>
      </c>
    </row>
    <row r="66" spans="2:21">
      <c r="B66" s="7" t="s">
        <v>41</v>
      </c>
      <c r="C66">
        <f>C65+0.0024*COS((99863*C32+122)*C34)</f>
        <v>165281.23224345763</v>
      </c>
      <c r="D66">
        <f>D65+0.0024*COS((99863*D32+122)*D34)</f>
        <v>165266.73597497007</v>
      </c>
      <c r="E66">
        <f t="shared" ref="E66:U66" si="44">E65+0.0024*COS((99863*E32+122)*E34)</f>
        <v>165269.1907698749</v>
      </c>
      <c r="F66">
        <f t="shared" si="44"/>
        <v>165268.77816905067</v>
      </c>
      <c r="G66">
        <f t="shared" si="44"/>
        <v>165268.84768517324</v>
      </c>
      <c r="H66">
        <f t="shared" si="44"/>
        <v>165268.8359772987</v>
      </c>
      <c r="I66">
        <f t="shared" si="44"/>
        <v>165268.83794925807</v>
      </c>
      <c r="J66">
        <f t="shared" si="44"/>
        <v>165268.83761712405</v>
      </c>
      <c r="K66">
        <f t="shared" si="44"/>
        <v>165268.83767306485</v>
      </c>
      <c r="L66">
        <f t="shared" si="44"/>
        <v>165268.83766364295</v>
      </c>
      <c r="M66">
        <f t="shared" si="44"/>
        <v>165268.83766522986</v>
      </c>
      <c r="N66">
        <f t="shared" si="44"/>
        <v>165268.8376649626</v>
      </c>
      <c r="O66">
        <f t="shared" si="44"/>
        <v>165268.83766500768</v>
      </c>
      <c r="P66">
        <f t="shared" si="44"/>
        <v>165268.83766500006</v>
      </c>
      <c r="Q66">
        <f t="shared" si="44"/>
        <v>165268.83766500128</v>
      </c>
      <c r="R66">
        <f t="shared" si="44"/>
        <v>165268.83766500102</v>
      </c>
      <c r="S66">
        <f t="shared" si="44"/>
        <v>165268.83766500119</v>
      </c>
      <c r="T66">
        <f t="shared" si="44"/>
        <v>165268.83766500102</v>
      </c>
      <c r="U66">
        <f t="shared" si="44"/>
        <v>165268.83766500119</v>
      </c>
    </row>
    <row r="67" spans="2:21">
      <c r="B67" s="7" t="s">
        <v>42</v>
      </c>
      <c r="C67">
        <f>C66+0.0023*COS((922466*C32+163)*C34)</f>
        <v>165281.23165308082</v>
      </c>
      <c r="D67">
        <f>D66+0.0023*COS((922466*D32+163)*D34)</f>
        <v>165266.73634159329</v>
      </c>
      <c r="E67">
        <f t="shared" ref="E67:U67" si="45">E66+0.0023*COS((922466*E32+163)*E34)</f>
        <v>165269.19097416068</v>
      </c>
      <c r="F67">
        <f t="shared" si="45"/>
        <v>165268.77840070598</v>
      </c>
      <c r="G67">
        <f t="shared" si="45"/>
        <v>165268.84791221921</v>
      </c>
      <c r="H67">
        <f t="shared" si="45"/>
        <v>165268.83620512101</v>
      </c>
      <c r="I67">
        <f t="shared" si="45"/>
        <v>165268.83817694962</v>
      </c>
      <c r="J67">
        <f t="shared" si="45"/>
        <v>165268.83784483763</v>
      </c>
      <c r="K67">
        <f t="shared" si="45"/>
        <v>165268.83790077473</v>
      </c>
      <c r="L67">
        <f t="shared" si="45"/>
        <v>165268.83789135344</v>
      </c>
      <c r="M67">
        <f t="shared" si="45"/>
        <v>165268.83789294024</v>
      </c>
      <c r="N67">
        <f t="shared" si="45"/>
        <v>165268.83789267301</v>
      </c>
      <c r="O67">
        <f t="shared" si="45"/>
        <v>165268.83789271809</v>
      </c>
      <c r="P67">
        <f t="shared" si="45"/>
        <v>165268.83789271046</v>
      </c>
      <c r="Q67">
        <f t="shared" si="45"/>
        <v>165268.83789271169</v>
      </c>
      <c r="R67">
        <f t="shared" si="45"/>
        <v>165268.83789271142</v>
      </c>
      <c r="S67">
        <f t="shared" si="45"/>
        <v>165268.8378927116</v>
      </c>
      <c r="T67">
        <f t="shared" si="45"/>
        <v>165268.83789271142</v>
      </c>
      <c r="U67">
        <f t="shared" si="45"/>
        <v>165268.8378927116</v>
      </c>
    </row>
    <row r="68" spans="2:21">
      <c r="B68" s="7" t="s">
        <v>43</v>
      </c>
      <c r="C68">
        <f>C67+0.0022*COS((818536*C32+151)*C34)</f>
        <v>165281.23174584188</v>
      </c>
      <c r="D68">
        <f>D67+0.0022*COS((818536*D32+151)*D34)</f>
        <v>165266.73722774393</v>
      </c>
      <c r="E68">
        <f t="shared" ref="E68:U68" si="46">E67+0.0022*COS((818536*E32+151)*E34)</f>
        <v>165269.19173150673</v>
      </c>
      <c r="F68">
        <f t="shared" si="46"/>
        <v>165268.77917991794</v>
      </c>
      <c r="G68">
        <f t="shared" si="46"/>
        <v>165268.84868775299</v>
      </c>
      <c r="H68">
        <f t="shared" si="46"/>
        <v>165268.83698127445</v>
      </c>
      <c r="I68">
        <f t="shared" si="46"/>
        <v>165268.83895299869</v>
      </c>
      <c r="J68">
        <f t="shared" si="46"/>
        <v>165268.83862090428</v>
      </c>
      <c r="K68">
        <f t="shared" si="46"/>
        <v>165268.83867683841</v>
      </c>
      <c r="L68">
        <f t="shared" si="46"/>
        <v>165268.83866741761</v>
      </c>
      <c r="M68">
        <f t="shared" si="46"/>
        <v>165268.83866900436</v>
      </c>
      <c r="N68">
        <f t="shared" si="46"/>
        <v>165268.83866873712</v>
      </c>
      <c r="O68">
        <f t="shared" si="46"/>
        <v>165268.83866878221</v>
      </c>
      <c r="P68">
        <f t="shared" si="46"/>
        <v>165268.83866877458</v>
      </c>
      <c r="Q68">
        <f t="shared" si="46"/>
        <v>165268.8386687758</v>
      </c>
      <c r="R68">
        <f t="shared" si="46"/>
        <v>165268.83866877554</v>
      </c>
      <c r="S68">
        <f t="shared" si="46"/>
        <v>165268.83866877572</v>
      </c>
      <c r="T68">
        <f t="shared" si="46"/>
        <v>165268.83866877554</v>
      </c>
      <c r="U68">
        <f t="shared" si="46"/>
        <v>165268.83866877572</v>
      </c>
    </row>
    <row r="69" spans="2:21">
      <c r="B69" s="7" t="s">
        <v>44</v>
      </c>
      <c r="C69">
        <f>C68+0.0021*COS((990397*C32+357)*C34)</f>
        <v>165281.22974239502</v>
      </c>
      <c r="D69">
        <f>D68+0.0021*COS((990397*D32+357)*D34)</f>
        <v>165266.73515013652</v>
      </c>
      <c r="E69">
        <f t="shared" ref="E69:U69" si="47">E68+0.0021*COS((990397*E32+357)*E34)</f>
        <v>165269.18963661717</v>
      </c>
      <c r="F69">
        <f t="shared" si="47"/>
        <v>165268.77708707997</v>
      </c>
      <c r="G69">
        <f t="shared" si="47"/>
        <v>165268.84659454518</v>
      </c>
      <c r="H69">
        <f t="shared" si="47"/>
        <v>165268.83488812824</v>
      </c>
      <c r="I69">
        <f t="shared" si="47"/>
        <v>165268.83685984209</v>
      </c>
      <c r="J69">
        <f t="shared" si="47"/>
        <v>165268.83652774943</v>
      </c>
      <c r="K69">
        <f t="shared" si="47"/>
        <v>165268.83658368327</v>
      </c>
      <c r="L69">
        <f t="shared" si="47"/>
        <v>165268.83657426253</v>
      </c>
      <c r="M69">
        <f t="shared" si="47"/>
        <v>165268.83657584924</v>
      </c>
      <c r="N69">
        <f t="shared" si="47"/>
        <v>165268.83657558201</v>
      </c>
      <c r="O69">
        <f t="shared" si="47"/>
        <v>165268.83657562709</v>
      </c>
      <c r="P69">
        <f t="shared" si="47"/>
        <v>165268.83657561947</v>
      </c>
      <c r="Q69">
        <f t="shared" si="47"/>
        <v>165268.83657562069</v>
      </c>
      <c r="R69">
        <f t="shared" si="47"/>
        <v>165268.83657562043</v>
      </c>
      <c r="S69">
        <f t="shared" si="47"/>
        <v>165268.8365756206</v>
      </c>
      <c r="T69">
        <f t="shared" si="47"/>
        <v>165268.83657562043</v>
      </c>
      <c r="U69">
        <f t="shared" si="47"/>
        <v>165268.8365756206</v>
      </c>
    </row>
    <row r="70" spans="2:21">
      <c r="B70" s="7" t="s">
        <v>45</v>
      </c>
      <c r="C70">
        <f>C69+0.0021*COS((71998*C32+85)*C34)</f>
        <v>165281.2307426107</v>
      </c>
      <c r="D70">
        <f>D69+0.0021*COS((71998*D32+85)*D34)</f>
        <v>165266.73608934344</v>
      </c>
      <c r="E70">
        <f t="shared" ref="E70:U70" si="48">E69+0.0021*COS((71998*E32+85)*E34)</f>
        <v>165269.19058623959</v>
      </c>
      <c r="F70">
        <f t="shared" si="48"/>
        <v>165268.77803495448</v>
      </c>
      <c r="G70">
        <f t="shared" si="48"/>
        <v>165268.84754271427</v>
      </c>
      <c r="H70">
        <f t="shared" si="48"/>
        <v>165268.83583624772</v>
      </c>
      <c r="I70">
        <f t="shared" si="48"/>
        <v>165268.83780796992</v>
      </c>
      <c r="J70">
        <f t="shared" si="48"/>
        <v>165268.83747587586</v>
      </c>
      <c r="K70">
        <f t="shared" si="48"/>
        <v>165268.83753180993</v>
      </c>
      <c r="L70">
        <f t="shared" si="48"/>
        <v>165268.83752238916</v>
      </c>
      <c r="M70">
        <f t="shared" si="48"/>
        <v>165268.83752397588</v>
      </c>
      <c r="N70">
        <f t="shared" si="48"/>
        <v>165268.83752370864</v>
      </c>
      <c r="O70">
        <f t="shared" si="48"/>
        <v>165268.83752375373</v>
      </c>
      <c r="P70">
        <f t="shared" si="48"/>
        <v>165268.8375237461</v>
      </c>
      <c r="Q70">
        <f t="shared" si="48"/>
        <v>165268.83752374732</v>
      </c>
      <c r="R70">
        <f t="shared" si="48"/>
        <v>165268.83752374706</v>
      </c>
      <c r="S70">
        <f t="shared" si="48"/>
        <v>165268.83752374724</v>
      </c>
      <c r="T70">
        <f t="shared" si="48"/>
        <v>165268.83752374706</v>
      </c>
      <c r="U70">
        <f t="shared" si="48"/>
        <v>165268.83752374724</v>
      </c>
    </row>
    <row r="71" spans="2:21">
      <c r="B71" s="7" t="s">
        <v>46</v>
      </c>
      <c r="C71">
        <f>C70+0.0021*COS((341337*C32+16)*C34)</f>
        <v>165281.23089920744</v>
      </c>
      <c r="D71">
        <f>D70+0.0021*COS((341337*D32+16)*D34)</f>
        <v>165266.73656795372</v>
      </c>
      <c r="E71">
        <f t="shared" ref="E71:U71" si="49">E70+0.0021*COS((341337*E32+16)*E34)</f>
        <v>165269.19101085991</v>
      </c>
      <c r="F71">
        <f t="shared" si="49"/>
        <v>165268.77846866741</v>
      </c>
      <c r="G71">
        <f t="shared" si="49"/>
        <v>165268.84797489576</v>
      </c>
      <c r="H71">
        <f t="shared" si="49"/>
        <v>165268.83626868713</v>
      </c>
      <c r="I71">
        <f t="shared" si="49"/>
        <v>165268.83824036591</v>
      </c>
      <c r="J71">
        <f t="shared" si="49"/>
        <v>165268.83790827915</v>
      </c>
      <c r="K71">
        <f t="shared" si="49"/>
        <v>165268.837964212</v>
      </c>
      <c r="L71">
        <f t="shared" si="49"/>
        <v>165268.83795479144</v>
      </c>
      <c r="M71">
        <f t="shared" si="49"/>
        <v>165268.83795637812</v>
      </c>
      <c r="N71">
        <f t="shared" si="49"/>
        <v>165268.83795611089</v>
      </c>
      <c r="O71">
        <f t="shared" si="49"/>
        <v>165268.83795615597</v>
      </c>
      <c r="P71">
        <f t="shared" si="49"/>
        <v>165268.83795614835</v>
      </c>
      <c r="Q71">
        <f t="shared" si="49"/>
        <v>165268.83795614957</v>
      </c>
      <c r="R71">
        <f t="shared" si="49"/>
        <v>165268.83795614931</v>
      </c>
      <c r="S71">
        <f t="shared" si="49"/>
        <v>165268.83795614948</v>
      </c>
      <c r="T71">
        <f t="shared" si="49"/>
        <v>165268.83795614931</v>
      </c>
      <c r="U71">
        <f t="shared" si="49"/>
        <v>165268.83795614948</v>
      </c>
    </row>
    <row r="72" spans="2:21">
      <c r="B72" s="7" t="s">
        <v>47</v>
      </c>
      <c r="C72">
        <f>C71+0.0018*COS((401329*C32+274)*C34)</f>
        <v>165281.23228970953</v>
      </c>
      <c r="D72">
        <f>D71+0.0018*COS((401329*D32+274)*D34)</f>
        <v>165266.73814288332</v>
      </c>
      <c r="E72">
        <f t="shared" ref="E72:U72" si="50">E71+0.0018*COS((401329*E32+274)*E34)</f>
        <v>165269.19255806203</v>
      </c>
      <c r="F72">
        <f t="shared" si="50"/>
        <v>165268.78002063246</v>
      </c>
      <c r="G72">
        <f t="shared" si="50"/>
        <v>165268.84952606121</v>
      </c>
      <c r="H72">
        <f t="shared" si="50"/>
        <v>165268.83781998733</v>
      </c>
      <c r="I72">
        <f t="shared" si="50"/>
        <v>165268.83979164343</v>
      </c>
      <c r="J72">
        <f t="shared" si="50"/>
        <v>165268.83945956049</v>
      </c>
      <c r="K72">
        <f t="shared" si="50"/>
        <v>165268.8395154927</v>
      </c>
      <c r="L72">
        <f t="shared" si="50"/>
        <v>165268.83950607225</v>
      </c>
      <c r="M72">
        <f t="shared" si="50"/>
        <v>165268.83950765891</v>
      </c>
      <c r="N72">
        <f t="shared" si="50"/>
        <v>165268.83950739168</v>
      </c>
      <c r="O72">
        <f t="shared" si="50"/>
        <v>165268.83950743676</v>
      </c>
      <c r="P72">
        <f t="shared" si="50"/>
        <v>165268.83950742913</v>
      </c>
      <c r="Q72">
        <f t="shared" si="50"/>
        <v>165268.83950743036</v>
      </c>
      <c r="R72">
        <f t="shared" si="50"/>
        <v>165268.83950743009</v>
      </c>
      <c r="S72">
        <f t="shared" si="50"/>
        <v>165268.83950743027</v>
      </c>
      <c r="T72">
        <f t="shared" si="50"/>
        <v>165268.83950743009</v>
      </c>
      <c r="U72">
        <f t="shared" si="50"/>
        <v>165268.83950743027</v>
      </c>
    </row>
    <row r="73" spans="2:21">
      <c r="B73" s="7" t="s">
        <v>48</v>
      </c>
      <c r="C73">
        <f>C72+0.0016*COS((1856938*C32+152)*C34)</f>
        <v>165281.23073387251</v>
      </c>
      <c r="D73">
        <f>D72+0.0016*COS((1856938*D32+152)*D34)</f>
        <v>165266.73683081873</v>
      </c>
      <c r="E73">
        <f t="shared" ref="E73:U73" si="51">E72+0.0016*COS((1856938*E32+152)*E34)</f>
        <v>165269.1911287336</v>
      </c>
      <c r="F73">
        <f t="shared" si="51"/>
        <v>165268.77860901839</v>
      </c>
      <c r="G73">
        <f t="shared" si="51"/>
        <v>165268.84811140486</v>
      </c>
      <c r="H73">
        <f t="shared" si="51"/>
        <v>165268.83640584172</v>
      </c>
      <c r="I73">
        <f t="shared" si="51"/>
        <v>165268.83837741177</v>
      </c>
      <c r="J73">
        <f t="shared" si="51"/>
        <v>165268.83804534332</v>
      </c>
      <c r="K73">
        <f t="shared" si="51"/>
        <v>165268.83810127308</v>
      </c>
      <c r="L73">
        <f t="shared" si="51"/>
        <v>165268.83809185305</v>
      </c>
      <c r="M73">
        <f t="shared" si="51"/>
        <v>165268.83809343964</v>
      </c>
      <c r="N73">
        <f t="shared" si="51"/>
        <v>165268.83809317241</v>
      </c>
      <c r="O73">
        <f t="shared" si="51"/>
        <v>165268.83809321749</v>
      </c>
      <c r="P73">
        <f t="shared" si="51"/>
        <v>165268.83809320987</v>
      </c>
      <c r="Q73">
        <f t="shared" si="51"/>
        <v>165268.83809321109</v>
      </c>
      <c r="R73">
        <f t="shared" si="51"/>
        <v>165268.83809321083</v>
      </c>
      <c r="S73">
        <f t="shared" si="51"/>
        <v>165268.838093211</v>
      </c>
      <c r="T73">
        <f t="shared" si="51"/>
        <v>165268.83809321083</v>
      </c>
      <c r="U73">
        <f t="shared" si="51"/>
        <v>165268.838093211</v>
      </c>
    </row>
    <row r="74" spans="2:21">
      <c r="B74" s="7" t="s">
        <v>49</v>
      </c>
      <c r="C74">
        <f>C73+0.0012*COS((1267871*C32+249)*C34)</f>
        <v>165281.22976078335</v>
      </c>
      <c r="D74">
        <f>D73+0.0012*COS((1267871*D32+249)*D34)</f>
        <v>165266.73563221688</v>
      </c>
      <c r="E74">
        <f t="shared" ref="E74:U74" si="52">E73+0.0012*COS((1267871*E32+249)*E34)</f>
        <v>165269.18994151178</v>
      </c>
      <c r="F74">
        <f t="shared" si="52"/>
        <v>165268.77741908745</v>
      </c>
      <c r="G74">
        <f t="shared" si="52"/>
        <v>165268.84692190788</v>
      </c>
      <c r="H74">
        <f t="shared" si="52"/>
        <v>165268.83521627102</v>
      </c>
      <c r="I74">
        <f t="shared" si="52"/>
        <v>165268.83718785347</v>
      </c>
      <c r="J74">
        <f t="shared" si="52"/>
        <v>165268.83685578292</v>
      </c>
      <c r="K74">
        <f t="shared" si="52"/>
        <v>165268.83691171304</v>
      </c>
      <c r="L74">
        <f t="shared" si="52"/>
        <v>165268.83690229294</v>
      </c>
      <c r="M74">
        <f t="shared" si="52"/>
        <v>165268.83690387956</v>
      </c>
      <c r="N74">
        <f t="shared" si="52"/>
        <v>165268.83690361233</v>
      </c>
      <c r="O74">
        <f t="shared" si="52"/>
        <v>165268.83690365741</v>
      </c>
      <c r="P74">
        <f t="shared" si="52"/>
        <v>165268.83690364979</v>
      </c>
      <c r="Q74">
        <f t="shared" si="52"/>
        <v>165268.83690365101</v>
      </c>
      <c r="R74">
        <f t="shared" si="52"/>
        <v>165268.83690365075</v>
      </c>
      <c r="S74">
        <f t="shared" si="52"/>
        <v>165268.83690365092</v>
      </c>
      <c r="T74">
        <f t="shared" si="52"/>
        <v>165268.83690365075</v>
      </c>
      <c r="U74">
        <f t="shared" si="52"/>
        <v>165268.83690365092</v>
      </c>
    </row>
    <row r="75" spans="2:21">
      <c r="B75" s="7" t="s">
        <v>50</v>
      </c>
      <c r="C75">
        <f>C74+0.0011*COS((1920802*C32+186)*C34)</f>
        <v>165281.22867377338</v>
      </c>
      <c r="D75">
        <f>D74+0.0011*COS((1920802*D32+186)*D34)</f>
        <v>165266.73506375068</v>
      </c>
      <c r="E75">
        <f t="shared" ref="E75:U75" si="53">E74+0.0011*COS((1920802*E32+186)*E34)</f>
        <v>165269.18924026928</v>
      </c>
      <c r="F75">
        <f t="shared" si="53"/>
        <v>165268.77673915474</v>
      </c>
      <c r="G75">
        <f t="shared" si="53"/>
        <v>165268.84623835474</v>
      </c>
      <c r="H75">
        <f t="shared" si="53"/>
        <v>165268.83453332679</v>
      </c>
      <c r="I75">
        <f t="shared" si="53"/>
        <v>165268.83650480665</v>
      </c>
      <c r="J75">
        <f t="shared" si="53"/>
        <v>165268.83617275339</v>
      </c>
      <c r="K75">
        <f t="shared" si="53"/>
        <v>165268.83622868059</v>
      </c>
      <c r="L75">
        <f t="shared" si="53"/>
        <v>165268.83621926099</v>
      </c>
      <c r="M75">
        <f t="shared" si="53"/>
        <v>165268.83622084753</v>
      </c>
      <c r="N75">
        <f t="shared" si="53"/>
        <v>165268.8362205803</v>
      </c>
      <c r="O75">
        <f t="shared" si="53"/>
        <v>165268.83622062538</v>
      </c>
      <c r="P75">
        <f t="shared" si="53"/>
        <v>165268.83622061776</v>
      </c>
      <c r="Q75">
        <f t="shared" si="53"/>
        <v>165268.83622061898</v>
      </c>
      <c r="R75">
        <f t="shared" si="53"/>
        <v>165268.83622061872</v>
      </c>
      <c r="S75">
        <f t="shared" si="53"/>
        <v>165268.83622061889</v>
      </c>
      <c r="T75">
        <f t="shared" si="53"/>
        <v>165268.83622061872</v>
      </c>
      <c r="U75">
        <f t="shared" si="53"/>
        <v>165268.83622061889</v>
      </c>
    </row>
    <row r="76" spans="2:21">
      <c r="B76" s="7" t="s">
        <v>51</v>
      </c>
      <c r="C76">
        <f>C75+0.0009*COS(858602*C32+129)*C34</f>
        <v>165281.22867964188</v>
      </c>
      <c r="D76">
        <f>D75+0.0009*COS(858602*D32+129)*D34</f>
        <v>165266.73505278592</v>
      </c>
      <c r="E76">
        <f t="shared" ref="E76:U76" si="54">E75+0.0009*COS(858602*E32+129)*E34</f>
        <v>165269.18924215023</v>
      </c>
      <c r="F76">
        <f t="shared" si="54"/>
        <v>165268.77674994792</v>
      </c>
      <c r="G76">
        <f t="shared" si="54"/>
        <v>165268.84624786224</v>
      </c>
      <c r="H76">
        <f t="shared" si="54"/>
        <v>165268.83454305891</v>
      </c>
      <c r="I76">
        <f t="shared" si="54"/>
        <v>165268.83651450116</v>
      </c>
      <c r="J76">
        <f t="shared" si="54"/>
        <v>165268.83618245425</v>
      </c>
      <c r="K76">
        <f t="shared" si="54"/>
        <v>165268.83623838038</v>
      </c>
      <c r="L76">
        <f t="shared" si="54"/>
        <v>165268.83622896095</v>
      </c>
      <c r="M76">
        <f t="shared" si="54"/>
        <v>165268.83623054746</v>
      </c>
      <c r="N76">
        <f t="shared" si="54"/>
        <v>165268.83623028026</v>
      </c>
      <c r="O76">
        <f t="shared" si="54"/>
        <v>165268.83623032534</v>
      </c>
      <c r="P76">
        <f t="shared" si="54"/>
        <v>165268.83623031771</v>
      </c>
      <c r="Q76">
        <f t="shared" si="54"/>
        <v>165268.83623031894</v>
      </c>
      <c r="R76">
        <f t="shared" si="54"/>
        <v>165268.83623031867</v>
      </c>
      <c r="S76">
        <f t="shared" si="54"/>
        <v>165268.83623031885</v>
      </c>
      <c r="T76">
        <f t="shared" si="54"/>
        <v>165268.83623031867</v>
      </c>
      <c r="U76">
        <f t="shared" si="54"/>
        <v>165268.83623031885</v>
      </c>
    </row>
    <row r="77" spans="2:21">
      <c r="B77" s="7" t="s">
        <v>52</v>
      </c>
      <c r="C77">
        <f>C76+0.0008*COS((1403732*C32+98)*C34)</f>
        <v>165281.22808148497</v>
      </c>
      <c r="D77">
        <f>D76+0.0008*COS((1403732*D32+98)*D34)</f>
        <v>165266.73425585229</v>
      </c>
      <c r="E77">
        <f t="shared" ref="E77:U77" si="55">E76+0.0008*COS((1403732*E32+98)*E34)</f>
        <v>165269.18845744399</v>
      </c>
      <c r="F77">
        <f t="shared" si="55"/>
        <v>165268.77596253983</v>
      </c>
      <c r="G77">
        <f t="shared" si="55"/>
        <v>165268.84546089114</v>
      </c>
      <c r="H77">
        <f t="shared" si="55"/>
        <v>165268.83375601372</v>
      </c>
      <c r="I77">
        <f t="shared" si="55"/>
        <v>165268.83572746842</v>
      </c>
      <c r="J77">
        <f t="shared" si="55"/>
        <v>165268.83539541942</v>
      </c>
      <c r="K77">
        <f t="shared" si="55"/>
        <v>165268.83545134589</v>
      </c>
      <c r="L77">
        <f t="shared" si="55"/>
        <v>165268.83544192641</v>
      </c>
      <c r="M77">
        <f t="shared" si="55"/>
        <v>165268.83544351291</v>
      </c>
      <c r="N77">
        <f t="shared" si="55"/>
        <v>165268.83544324571</v>
      </c>
      <c r="O77">
        <f t="shared" si="55"/>
        <v>165268.83544329079</v>
      </c>
      <c r="P77">
        <f t="shared" si="55"/>
        <v>165268.83544328317</v>
      </c>
      <c r="Q77">
        <f t="shared" si="55"/>
        <v>165268.83544328439</v>
      </c>
      <c r="R77">
        <f t="shared" si="55"/>
        <v>165268.83544328413</v>
      </c>
      <c r="S77">
        <f t="shared" si="55"/>
        <v>165268.8354432843</v>
      </c>
      <c r="T77">
        <f t="shared" si="55"/>
        <v>165268.83544328413</v>
      </c>
      <c r="U77">
        <f t="shared" si="55"/>
        <v>165268.8354432843</v>
      </c>
    </row>
    <row r="78" spans="2:21">
      <c r="B78" s="7" t="s">
        <v>53</v>
      </c>
      <c r="C78">
        <f>C77+0.0007*COS((790672*C32+114)*C34)</f>
        <v>165281.22750085365</v>
      </c>
      <c r="D78">
        <f>D77+0.0007*COS((790672*D32+114)*D34)</f>
        <v>165266.73357475412</v>
      </c>
      <c r="E78">
        <f t="shared" ref="E78:U78" si="56">E77+0.0007*COS((790672*E32+114)*E34)</f>
        <v>165269.18778745874</v>
      </c>
      <c r="F78">
        <f t="shared" si="56"/>
        <v>165268.77529051213</v>
      </c>
      <c r="G78">
        <f t="shared" si="56"/>
        <v>165268.84478920265</v>
      </c>
      <c r="H78">
        <f t="shared" si="56"/>
        <v>165268.83308426797</v>
      </c>
      <c r="I78">
        <f t="shared" si="56"/>
        <v>165268.83505573231</v>
      </c>
      <c r="J78">
        <f t="shared" si="56"/>
        <v>165268.83472368168</v>
      </c>
      <c r="K78">
        <f t="shared" si="56"/>
        <v>165268.83477960841</v>
      </c>
      <c r="L78">
        <f t="shared" si="56"/>
        <v>165268.8347701889</v>
      </c>
      <c r="M78">
        <f t="shared" si="56"/>
        <v>165268.83477177541</v>
      </c>
      <c r="N78">
        <f t="shared" si="56"/>
        <v>165268.83477150821</v>
      </c>
      <c r="O78">
        <f t="shared" si="56"/>
        <v>165268.83477155329</v>
      </c>
      <c r="P78">
        <f t="shared" si="56"/>
        <v>165268.83477154566</v>
      </c>
      <c r="Q78">
        <f t="shared" si="56"/>
        <v>165268.83477154688</v>
      </c>
      <c r="R78">
        <f t="shared" si="56"/>
        <v>165268.83477154662</v>
      </c>
      <c r="S78">
        <f t="shared" si="56"/>
        <v>165268.8347715468</v>
      </c>
      <c r="T78">
        <f t="shared" si="56"/>
        <v>165268.83477154662</v>
      </c>
      <c r="U78">
        <f t="shared" si="56"/>
        <v>165268.8347715468</v>
      </c>
    </row>
    <row r="79" spans="2:21">
      <c r="B79" s="7" t="s">
        <v>54</v>
      </c>
      <c r="C79">
        <f>C78+0.0007*COS((405201*C32+50)*C34)</f>
        <v>165281.22781410601</v>
      </c>
      <c r="D79">
        <f>D78+0.0007*COS((405201*D32+50)*D34)</f>
        <v>165266.73399744651</v>
      </c>
      <c r="E79">
        <f t="shared" ref="E79:U79" si="57">E78+0.0007*COS((405201*E32+50)*E34)</f>
        <v>165269.18819250987</v>
      </c>
      <c r="F79">
        <f t="shared" si="57"/>
        <v>165268.77569855534</v>
      </c>
      <c r="G79">
        <f t="shared" si="57"/>
        <v>165268.84519674251</v>
      </c>
      <c r="H79">
        <f t="shared" si="57"/>
        <v>165268.83349189264</v>
      </c>
      <c r="I79">
        <f t="shared" si="57"/>
        <v>165268.83546334269</v>
      </c>
      <c r="J79">
        <f t="shared" si="57"/>
        <v>165268.83513129447</v>
      </c>
      <c r="K79">
        <f t="shared" si="57"/>
        <v>165268.8351872208</v>
      </c>
      <c r="L79">
        <f t="shared" si="57"/>
        <v>165268.83517780135</v>
      </c>
      <c r="M79">
        <f t="shared" si="57"/>
        <v>165268.83517938785</v>
      </c>
      <c r="N79">
        <f t="shared" si="57"/>
        <v>165268.83517912065</v>
      </c>
      <c r="O79">
        <f t="shared" si="57"/>
        <v>165268.83517916573</v>
      </c>
      <c r="P79">
        <f t="shared" si="57"/>
        <v>165268.83517915811</v>
      </c>
      <c r="Q79">
        <f t="shared" si="57"/>
        <v>165268.83517915933</v>
      </c>
      <c r="R79">
        <f t="shared" si="57"/>
        <v>165268.83517915907</v>
      </c>
      <c r="S79">
        <f t="shared" si="57"/>
        <v>165268.83517915924</v>
      </c>
      <c r="T79">
        <f t="shared" si="57"/>
        <v>165268.83517915907</v>
      </c>
      <c r="U79">
        <f t="shared" si="57"/>
        <v>165268.83517915924</v>
      </c>
    </row>
    <row r="80" spans="2:21">
      <c r="B80" s="7" t="s">
        <v>55</v>
      </c>
      <c r="C80">
        <f>C79+0.0007*COS((485333*C32+186)*C34)</f>
        <v>165281.22837027529</v>
      </c>
      <c r="D80">
        <f>D79+0.0007*COS((485333*D32+186)*D34)</f>
        <v>165266.7344470199</v>
      </c>
      <c r="E80">
        <f t="shared" ref="E80:U80" si="58">E79+0.0007*COS((485333*E32+186)*E34)</f>
        <v>165269.18866184787</v>
      </c>
      <c r="F80">
        <f t="shared" si="58"/>
        <v>165268.77616461786</v>
      </c>
      <c r="G80">
        <f t="shared" si="58"/>
        <v>165268.8456633582</v>
      </c>
      <c r="H80">
        <f t="shared" si="58"/>
        <v>165268.8339584152</v>
      </c>
      <c r="I80">
        <f t="shared" si="58"/>
        <v>165268.83592988094</v>
      </c>
      <c r="J80">
        <f t="shared" si="58"/>
        <v>165268.8355978301</v>
      </c>
      <c r="K80">
        <f t="shared" si="58"/>
        <v>165268.83565375686</v>
      </c>
      <c r="L80">
        <f t="shared" si="58"/>
        <v>165268.83564433732</v>
      </c>
      <c r="M80">
        <f t="shared" si="58"/>
        <v>165268.83564592386</v>
      </c>
      <c r="N80">
        <f t="shared" si="58"/>
        <v>165268.83564565665</v>
      </c>
      <c r="O80">
        <f t="shared" si="58"/>
        <v>165268.83564570174</v>
      </c>
      <c r="P80">
        <f t="shared" si="58"/>
        <v>165268.83564569411</v>
      </c>
      <c r="Q80">
        <f t="shared" si="58"/>
        <v>165268.83564569533</v>
      </c>
      <c r="R80">
        <f t="shared" si="58"/>
        <v>165268.83564569507</v>
      </c>
      <c r="S80">
        <f t="shared" si="58"/>
        <v>165268.83564569525</v>
      </c>
      <c r="T80">
        <f t="shared" si="58"/>
        <v>165268.83564569507</v>
      </c>
      <c r="U80">
        <f t="shared" si="58"/>
        <v>165268.83564569525</v>
      </c>
    </row>
    <row r="81" spans="2:21">
      <c r="B81" s="7" t="s">
        <v>56</v>
      </c>
      <c r="C81">
        <f>C80+0.0007*COS((27864*C32+127)*C34)</f>
        <v>165281.22893390481</v>
      </c>
      <c r="D81">
        <f>D80+0.0007*COS((27864*D32+127)*D34)</f>
        <v>165266.73500534197</v>
      </c>
      <c r="E81">
        <f t="shared" ref="E81:U81" si="59">E80+0.0007*COS((27864*E32+127)*E34)</f>
        <v>165269.18922107603</v>
      </c>
      <c r="F81">
        <f t="shared" si="59"/>
        <v>165268.77672369397</v>
      </c>
      <c r="G81">
        <f t="shared" si="59"/>
        <v>165268.84622245992</v>
      </c>
      <c r="H81">
        <f t="shared" si="59"/>
        <v>165268.83451751262</v>
      </c>
      <c r="I81">
        <f t="shared" si="59"/>
        <v>165268.83648897908</v>
      </c>
      <c r="J81">
        <f t="shared" si="59"/>
        <v>165268.83615692813</v>
      </c>
      <c r="K81">
        <f t="shared" si="59"/>
        <v>165268.83621285489</v>
      </c>
      <c r="L81">
        <f t="shared" si="59"/>
        <v>165268.83620343535</v>
      </c>
      <c r="M81">
        <f t="shared" si="59"/>
        <v>165268.83620502189</v>
      </c>
      <c r="N81">
        <f t="shared" si="59"/>
        <v>165268.83620475468</v>
      </c>
      <c r="O81">
        <f t="shared" si="59"/>
        <v>165268.83620479977</v>
      </c>
      <c r="P81">
        <f t="shared" si="59"/>
        <v>165268.83620479214</v>
      </c>
      <c r="Q81">
        <f t="shared" si="59"/>
        <v>165268.83620479336</v>
      </c>
      <c r="R81">
        <f t="shared" si="59"/>
        <v>165268.8362047931</v>
      </c>
      <c r="S81">
        <f t="shared" si="59"/>
        <v>165268.83620479328</v>
      </c>
      <c r="T81">
        <f t="shared" si="59"/>
        <v>165268.8362047931</v>
      </c>
      <c r="U81">
        <f t="shared" si="59"/>
        <v>165268.83620479328</v>
      </c>
    </row>
    <row r="82" spans="2:21">
      <c r="B82" s="7" t="s">
        <v>57</v>
      </c>
      <c r="C82">
        <f>C81+0.0006*COS((111869*C32+38)*C34)</f>
        <v>165281.22869140195</v>
      </c>
      <c r="D82">
        <f>D81+0.0006*COS((111869*D32+38)*D34)</f>
        <v>165266.73473523359</v>
      </c>
      <c r="E82">
        <f t="shared" ref="E82:U82" si="60">E81+0.0006*COS((111869*E32+38)*E34)</f>
        <v>165269.18895560029</v>
      </c>
      <c r="F82">
        <f t="shared" si="60"/>
        <v>165268.77645743851</v>
      </c>
      <c r="G82">
        <f t="shared" si="60"/>
        <v>165268.8459563358</v>
      </c>
      <c r="H82">
        <f t="shared" si="60"/>
        <v>165268.83425136638</v>
      </c>
      <c r="I82">
        <f t="shared" si="60"/>
        <v>165268.83622283657</v>
      </c>
      <c r="J82">
        <f t="shared" si="60"/>
        <v>165268.83589078498</v>
      </c>
      <c r="K82">
        <f t="shared" si="60"/>
        <v>165268.83594671186</v>
      </c>
      <c r="L82">
        <f t="shared" si="60"/>
        <v>165268.83593729229</v>
      </c>
      <c r="M82">
        <f t="shared" si="60"/>
        <v>165268.83593887882</v>
      </c>
      <c r="N82">
        <f t="shared" si="60"/>
        <v>165268.83593861162</v>
      </c>
      <c r="O82">
        <f t="shared" si="60"/>
        <v>165268.8359386567</v>
      </c>
      <c r="P82">
        <f t="shared" si="60"/>
        <v>165268.83593864908</v>
      </c>
      <c r="Q82">
        <f t="shared" si="60"/>
        <v>165268.8359386503</v>
      </c>
      <c r="R82">
        <f t="shared" si="60"/>
        <v>165268.83593865004</v>
      </c>
      <c r="S82">
        <f t="shared" si="60"/>
        <v>165268.83593865021</v>
      </c>
      <c r="T82">
        <f t="shared" si="60"/>
        <v>165268.83593865004</v>
      </c>
      <c r="U82">
        <f t="shared" si="60"/>
        <v>165268.83593865021</v>
      </c>
    </row>
    <row r="83" spans="2:21">
      <c r="B83" s="7" t="s">
        <v>58</v>
      </c>
      <c r="C83">
        <f>C82+0.0006*COS((2258267*C32+156)*C34)</f>
        <v>165281.22917004101</v>
      </c>
      <c r="D83">
        <f>D82+0.0006*COS((2258267*D32+156)*D34)</f>
        <v>165266.73467302154</v>
      </c>
      <c r="E83">
        <f t="shared" ref="E83:U83" si="61">E82+0.0006*COS((2258267*E32+156)*E34)</f>
        <v>165269.18899774569</v>
      </c>
      <c r="F83">
        <f t="shared" si="61"/>
        <v>165268.77648205362</v>
      </c>
      <c r="G83">
        <f t="shared" si="61"/>
        <v>165268.84598390656</v>
      </c>
      <c r="H83">
        <f t="shared" si="61"/>
        <v>165268.8342784394</v>
      </c>
      <c r="I83">
        <f t="shared" si="61"/>
        <v>165268.83624999342</v>
      </c>
      <c r="J83">
        <f t="shared" si="61"/>
        <v>165268.8359179277</v>
      </c>
      <c r="K83">
        <f t="shared" si="61"/>
        <v>165268.83597385697</v>
      </c>
      <c r="L83">
        <f t="shared" si="61"/>
        <v>165268.83596443699</v>
      </c>
      <c r="M83">
        <f t="shared" si="61"/>
        <v>165268.83596602359</v>
      </c>
      <c r="N83">
        <f t="shared" si="61"/>
        <v>165268.83596575639</v>
      </c>
      <c r="O83">
        <f t="shared" si="61"/>
        <v>165268.83596580147</v>
      </c>
      <c r="P83">
        <f t="shared" si="61"/>
        <v>165268.83596579384</v>
      </c>
      <c r="Q83">
        <f t="shared" si="61"/>
        <v>165268.83596579506</v>
      </c>
      <c r="R83">
        <f t="shared" si="61"/>
        <v>165268.8359657948</v>
      </c>
      <c r="S83">
        <f t="shared" si="61"/>
        <v>165268.83596579498</v>
      </c>
      <c r="T83">
        <f t="shared" si="61"/>
        <v>165268.8359657948</v>
      </c>
      <c r="U83">
        <f t="shared" si="61"/>
        <v>165268.83596579498</v>
      </c>
    </row>
    <row r="84" spans="2:21">
      <c r="B84" s="7" t="s">
        <v>59</v>
      </c>
      <c r="C84">
        <f>C83+0.0005*COS((1908795*C32+90)*C34)</f>
        <v>165281.22923181482</v>
      </c>
      <c r="D84">
        <f>D83+0.0005*COS((1908795*D32+90)*D34)</f>
        <v>165266.7343342042</v>
      </c>
      <c r="E84">
        <f t="shared" ref="E84:U84" si="62">E83+0.0005*COS((1908795*E32+90)*E34)</f>
        <v>165269.18871653077</v>
      </c>
      <c r="F84">
        <f t="shared" si="62"/>
        <v>165268.77619069981</v>
      </c>
      <c r="G84">
        <f t="shared" si="62"/>
        <v>165268.84569424874</v>
      </c>
      <c r="H84">
        <f t="shared" si="62"/>
        <v>165268.83398849561</v>
      </c>
      <c r="I84">
        <f t="shared" si="62"/>
        <v>165268.83596009776</v>
      </c>
      <c r="J84">
        <f t="shared" si="62"/>
        <v>165268.83562802395</v>
      </c>
      <c r="K84">
        <f t="shared" si="62"/>
        <v>165268.83568395459</v>
      </c>
      <c r="L84">
        <f t="shared" si="62"/>
        <v>165268.83567453438</v>
      </c>
      <c r="M84">
        <f t="shared" si="62"/>
        <v>165268.835676121</v>
      </c>
      <c r="N84">
        <f t="shared" si="62"/>
        <v>165268.8356758538</v>
      </c>
      <c r="O84">
        <f t="shared" si="62"/>
        <v>165268.83567589888</v>
      </c>
      <c r="P84">
        <f t="shared" si="62"/>
        <v>165268.83567589126</v>
      </c>
      <c r="Q84">
        <f t="shared" si="62"/>
        <v>165268.83567589248</v>
      </c>
      <c r="R84">
        <f t="shared" si="62"/>
        <v>165268.83567589222</v>
      </c>
      <c r="S84">
        <f t="shared" si="62"/>
        <v>165268.83567589239</v>
      </c>
      <c r="T84">
        <f t="shared" si="62"/>
        <v>165268.83567589222</v>
      </c>
      <c r="U84">
        <f t="shared" si="62"/>
        <v>165268.83567589239</v>
      </c>
    </row>
    <row r="85" spans="2:21">
      <c r="B85" s="7" t="s">
        <v>60</v>
      </c>
      <c r="C85">
        <f>C84+0.0005*COS((1745069*C32+24)*C34)</f>
        <v>165281.2288342489</v>
      </c>
      <c r="D85">
        <f>D84+0.0005*COS((1745069*D32+24)*D34)</f>
        <v>165266.73383926135</v>
      </c>
      <c r="E85">
        <f t="shared" ref="E85:U85" si="63">E84+0.0005*COS((1745069*E32+24)*E34)</f>
        <v>165269.18821654579</v>
      </c>
      <c r="F85">
        <f t="shared" si="63"/>
        <v>165268.77569093034</v>
      </c>
      <c r="G85">
        <f t="shared" si="63"/>
        <v>165268.84519442506</v>
      </c>
      <c r="H85">
        <f t="shared" si="63"/>
        <v>165268.83348868057</v>
      </c>
      <c r="I85">
        <f t="shared" si="63"/>
        <v>165268.83546028123</v>
      </c>
      <c r="J85">
        <f t="shared" si="63"/>
        <v>165268.83512820769</v>
      </c>
      <c r="K85">
        <f t="shared" si="63"/>
        <v>165268.83518413827</v>
      </c>
      <c r="L85">
        <f t="shared" si="63"/>
        <v>165268.83517471806</v>
      </c>
      <c r="M85">
        <f t="shared" si="63"/>
        <v>165268.83517630468</v>
      </c>
      <c r="N85">
        <f t="shared" si="63"/>
        <v>165268.83517603748</v>
      </c>
      <c r="O85">
        <f t="shared" si="63"/>
        <v>165268.83517608256</v>
      </c>
      <c r="P85">
        <f t="shared" si="63"/>
        <v>165268.83517607494</v>
      </c>
      <c r="Q85">
        <f t="shared" si="63"/>
        <v>165268.83517607616</v>
      </c>
      <c r="R85">
        <f t="shared" si="63"/>
        <v>165268.8351760759</v>
      </c>
      <c r="S85">
        <f t="shared" si="63"/>
        <v>165268.83517607607</v>
      </c>
      <c r="T85">
        <f t="shared" si="63"/>
        <v>165268.8351760759</v>
      </c>
      <c r="U85">
        <f t="shared" si="63"/>
        <v>165268.83517607607</v>
      </c>
    </row>
    <row r="86" spans="2:21">
      <c r="B86" s="7" t="s">
        <v>61</v>
      </c>
      <c r="C86">
        <f>C85+0.0005*COS((509131*C32+242)*C34)</f>
        <v>165281.22875350222</v>
      </c>
      <c r="D86">
        <f>D85+0.0005*COS((509131*D32+242)*D34)</f>
        <v>165266.73364739612</v>
      </c>
      <c r="E86">
        <f t="shared" ref="E86:U86" si="64">E85+0.0005*COS((509131*E32+242)*E34)</f>
        <v>165269.18804295463</v>
      </c>
      <c r="F86">
        <f t="shared" si="64"/>
        <v>165268.77551424943</v>
      </c>
      <c r="G86">
        <f t="shared" si="64"/>
        <v>165268.8450182642</v>
      </c>
      <c r="H86">
        <f t="shared" si="64"/>
        <v>165268.83331243211</v>
      </c>
      <c r="I86">
        <f t="shared" si="64"/>
        <v>165268.83528404753</v>
      </c>
      <c r="J86">
        <f t="shared" si="64"/>
        <v>165268.83495197151</v>
      </c>
      <c r="K86">
        <f t="shared" si="64"/>
        <v>165268.8350079025</v>
      </c>
      <c r="L86">
        <f t="shared" si="64"/>
        <v>165268.83499848223</v>
      </c>
      <c r="M86">
        <f t="shared" si="64"/>
        <v>165268.83500006885</v>
      </c>
      <c r="N86">
        <f t="shared" si="64"/>
        <v>165268.83499980165</v>
      </c>
      <c r="O86">
        <f t="shared" si="64"/>
        <v>165268.83499984673</v>
      </c>
      <c r="P86">
        <f t="shared" si="64"/>
        <v>165268.83499983911</v>
      </c>
      <c r="Q86">
        <f t="shared" si="64"/>
        <v>165268.83499984033</v>
      </c>
      <c r="R86">
        <f t="shared" si="64"/>
        <v>165268.83499984007</v>
      </c>
      <c r="S86">
        <f t="shared" si="64"/>
        <v>165268.83499984024</v>
      </c>
      <c r="T86">
        <f t="shared" si="64"/>
        <v>165268.83499984007</v>
      </c>
      <c r="U86">
        <f t="shared" si="64"/>
        <v>165268.83499984024</v>
      </c>
    </row>
    <row r="87" spans="2:21">
      <c r="B87" s="7" t="s">
        <v>62</v>
      </c>
      <c r="C87">
        <f>C86+0.0004*COS((39871*C32+223)*C34)</f>
        <v>165281.22843708625</v>
      </c>
      <c r="D87">
        <f>D86+0.0004*COS((39871*D32+223)*D34)</f>
        <v>165266.73332659368</v>
      </c>
      <c r="E87">
        <f t="shared" ref="E87:U87" si="65">E86+0.0004*COS((39871*E32+223)*E34)</f>
        <v>165269.18772288843</v>
      </c>
      <c r="F87">
        <f t="shared" si="65"/>
        <v>165268.7751940593</v>
      </c>
      <c r="G87">
        <f t="shared" si="65"/>
        <v>165268.84469809494</v>
      </c>
      <c r="H87">
        <f t="shared" si="65"/>
        <v>165268.83299225935</v>
      </c>
      <c r="I87">
        <f t="shared" si="65"/>
        <v>165268.83496387536</v>
      </c>
      <c r="J87">
        <f t="shared" si="65"/>
        <v>165268.83463179925</v>
      </c>
      <c r="K87">
        <f t="shared" si="65"/>
        <v>165268.83468773024</v>
      </c>
      <c r="L87">
        <f t="shared" si="65"/>
        <v>165268.83467830997</v>
      </c>
      <c r="M87">
        <f t="shared" si="65"/>
        <v>165268.83467989659</v>
      </c>
      <c r="N87">
        <f t="shared" si="65"/>
        <v>165268.83467962939</v>
      </c>
      <c r="O87">
        <f t="shared" si="65"/>
        <v>165268.83467967447</v>
      </c>
      <c r="P87">
        <f t="shared" si="65"/>
        <v>165268.83467966685</v>
      </c>
      <c r="Q87">
        <f t="shared" si="65"/>
        <v>165268.83467966807</v>
      </c>
      <c r="R87">
        <f t="shared" si="65"/>
        <v>165268.83467966781</v>
      </c>
      <c r="S87">
        <f t="shared" si="65"/>
        <v>165268.83467966798</v>
      </c>
      <c r="T87">
        <f t="shared" si="65"/>
        <v>165268.83467966781</v>
      </c>
      <c r="U87">
        <f t="shared" si="65"/>
        <v>165268.83467966798</v>
      </c>
    </row>
    <row r="88" spans="2:21">
      <c r="B88" s="7" t="s">
        <v>63</v>
      </c>
      <c r="C88">
        <f>C87+0.0004*COS((12006*C32+187)*C34)</f>
        <v>165281.22882299402</v>
      </c>
      <c r="D88">
        <f>D87+0.0004*COS((12006*D32+187)*D34)</f>
        <v>165266.73371192085</v>
      </c>
      <c r="E88">
        <f t="shared" ref="E88:U88" si="66">E87+0.0004*COS((12006*E32+187)*E34)</f>
        <v>165269.18810831485</v>
      </c>
      <c r="F88">
        <f t="shared" si="66"/>
        <v>165268.77557946907</v>
      </c>
      <c r="G88">
        <f t="shared" si="66"/>
        <v>165268.84508350751</v>
      </c>
      <c r="H88">
        <f t="shared" si="66"/>
        <v>165268.83337767146</v>
      </c>
      <c r="I88">
        <f t="shared" si="66"/>
        <v>165268.83534928755</v>
      </c>
      <c r="J88">
        <f t="shared" si="66"/>
        <v>165268.83501721142</v>
      </c>
      <c r="K88">
        <f t="shared" si="66"/>
        <v>165268.8350731424</v>
      </c>
      <c r="L88">
        <f t="shared" si="66"/>
        <v>165268.83506372213</v>
      </c>
      <c r="M88">
        <f t="shared" si="66"/>
        <v>165268.83506530875</v>
      </c>
      <c r="N88">
        <f t="shared" si="66"/>
        <v>165268.83506504155</v>
      </c>
      <c r="O88">
        <f t="shared" si="66"/>
        <v>165268.83506508663</v>
      </c>
      <c r="P88">
        <f t="shared" si="66"/>
        <v>165268.83506507901</v>
      </c>
      <c r="Q88">
        <f t="shared" si="66"/>
        <v>165268.83506508023</v>
      </c>
      <c r="R88">
        <f t="shared" si="66"/>
        <v>165268.83506507997</v>
      </c>
      <c r="S88">
        <f t="shared" si="66"/>
        <v>165268.83506508014</v>
      </c>
      <c r="T88">
        <f t="shared" si="66"/>
        <v>165268.83506507997</v>
      </c>
      <c r="U88">
        <f t="shared" si="66"/>
        <v>165268.83506508014</v>
      </c>
    </row>
    <row r="89" spans="2:21">
      <c r="B89" s="7" t="s">
        <v>64</v>
      </c>
      <c r="C89">
        <f>MOD(C88,360)</f>
        <v>41.228822994016809</v>
      </c>
      <c r="D89">
        <f>MOD(D88,360)</f>
        <v>26.733711920853239</v>
      </c>
      <c r="E89">
        <f t="shared" ref="E89:U89" si="67">MOD(E88,360)</f>
        <v>29.188108314847341</v>
      </c>
      <c r="F89">
        <f t="shared" si="67"/>
        <v>28.775579469074728</v>
      </c>
      <c r="G89">
        <f t="shared" si="67"/>
        <v>28.845083507505478</v>
      </c>
      <c r="H89">
        <f t="shared" si="67"/>
        <v>28.833377671457129</v>
      </c>
      <c r="I89">
        <f t="shared" si="67"/>
        <v>28.835349287546705</v>
      </c>
      <c r="J89">
        <f t="shared" si="67"/>
        <v>28.835017211415106</v>
      </c>
      <c r="K89">
        <f t="shared" si="67"/>
        <v>28.835073142399779</v>
      </c>
      <c r="L89">
        <f t="shared" si="67"/>
        <v>28.835063722130144</v>
      </c>
      <c r="M89">
        <f t="shared" si="67"/>
        <v>28.835065308754565</v>
      </c>
      <c r="N89">
        <f t="shared" si="67"/>
        <v>28.835065041552298</v>
      </c>
      <c r="O89">
        <f t="shared" si="67"/>
        <v>28.835065086634131</v>
      </c>
      <c r="P89">
        <f t="shared" si="67"/>
        <v>28.835065079008928</v>
      </c>
      <c r="Q89">
        <f t="shared" si="67"/>
        <v>28.835065080231288</v>
      </c>
      <c r="R89">
        <f t="shared" si="67"/>
        <v>28.835065079969354</v>
      </c>
      <c r="S89">
        <f t="shared" si="67"/>
        <v>28.835065080143977</v>
      </c>
      <c r="T89">
        <f t="shared" si="67"/>
        <v>28.835065079969354</v>
      </c>
      <c r="U89">
        <f t="shared" si="67"/>
        <v>28.835065080143977</v>
      </c>
    </row>
    <row r="90" spans="2:21">
      <c r="B90" s="7" t="s">
        <v>161</v>
      </c>
      <c r="C90">
        <f>MOD(IF(C89&lt;0,C89+360,C89),360)</f>
        <v>41.228822994016809</v>
      </c>
      <c r="D90">
        <f>MOD(IF(D89&lt;0,D89+360,D89),360)</f>
        <v>26.733711920853239</v>
      </c>
      <c r="E90">
        <f t="shared" ref="E90:U90" si="68">MOD(IF(E89&lt;0,E89+360,E89),360)</f>
        <v>29.188108314847341</v>
      </c>
      <c r="F90">
        <f t="shared" si="68"/>
        <v>28.775579469074728</v>
      </c>
      <c r="G90">
        <f t="shared" si="68"/>
        <v>28.845083507505478</v>
      </c>
      <c r="H90">
        <f t="shared" si="68"/>
        <v>28.833377671457129</v>
      </c>
      <c r="I90">
        <f t="shared" si="68"/>
        <v>28.835349287546705</v>
      </c>
      <c r="J90">
        <f t="shared" si="68"/>
        <v>28.835017211415106</v>
      </c>
      <c r="K90">
        <f t="shared" si="68"/>
        <v>28.835073142399779</v>
      </c>
      <c r="L90">
        <f t="shared" si="68"/>
        <v>28.835063722130144</v>
      </c>
      <c r="M90">
        <f t="shared" si="68"/>
        <v>28.835065308754565</v>
      </c>
      <c r="N90">
        <f t="shared" si="68"/>
        <v>28.835065041552298</v>
      </c>
      <c r="O90">
        <f t="shared" si="68"/>
        <v>28.835065086634131</v>
      </c>
      <c r="P90">
        <f t="shared" si="68"/>
        <v>28.835065079008928</v>
      </c>
      <c r="Q90">
        <f t="shared" si="68"/>
        <v>28.835065080231288</v>
      </c>
      <c r="R90">
        <f t="shared" si="68"/>
        <v>28.835065079969354</v>
      </c>
      <c r="S90">
        <f t="shared" si="68"/>
        <v>28.835065080143977</v>
      </c>
      <c r="T90">
        <f t="shared" si="68"/>
        <v>28.835065079969354</v>
      </c>
      <c r="U90">
        <f t="shared" si="68"/>
        <v>28.835065080143977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64071.62498842593</v>
      </c>
      <c r="D96">
        <f t="shared" ref="D96:U97" si="69">D30</f>
        <v>64070.67290244405</v>
      </c>
      <c r="E96">
        <f t="shared" si="69"/>
        <v>64070.834308620397</v>
      </c>
      <c r="F96">
        <f t="shared" si="69"/>
        <v>64070.807190224506</v>
      </c>
      <c r="G96">
        <f t="shared" si="69"/>
        <v>64070.811759482298</v>
      </c>
      <c r="H96">
        <f t="shared" si="69"/>
        <v>64070.810989937883</v>
      </c>
      <c r="I96">
        <f t="shared" si="69"/>
        <v>64070.811119552607</v>
      </c>
      <c r="J96">
        <f t="shared" si="69"/>
        <v>64070.811097721809</v>
      </c>
      <c r="K96">
        <f t="shared" si="69"/>
        <v>64070.811101398736</v>
      </c>
      <c r="L96">
        <f t="shared" si="69"/>
        <v>64070.811100779443</v>
      </c>
      <c r="M96">
        <f t="shared" si="69"/>
        <v>64070.811100883751</v>
      </c>
      <c r="N96">
        <f t="shared" si="69"/>
        <v>64070.811100866187</v>
      </c>
      <c r="O96">
        <f t="shared" si="69"/>
        <v>64070.811100869149</v>
      </c>
      <c r="P96">
        <f t="shared" si="69"/>
        <v>64070.811100868646</v>
      </c>
      <c r="Q96">
        <f t="shared" si="69"/>
        <v>64070.811100868726</v>
      </c>
      <c r="R96">
        <f t="shared" si="69"/>
        <v>64070.811100868712</v>
      </c>
      <c r="S96">
        <f t="shared" si="69"/>
        <v>64070.811100868719</v>
      </c>
      <c r="T96">
        <f t="shared" si="69"/>
        <v>64070.811100868712</v>
      </c>
      <c r="U96">
        <f t="shared" si="69"/>
        <v>64070.811100868719</v>
      </c>
    </row>
    <row r="97" spans="2:21">
      <c r="B97" s="30" t="s">
        <v>2</v>
      </c>
      <c r="C97">
        <f>C31</f>
        <v>1.1377095287411132E-3</v>
      </c>
      <c r="D97">
        <f t="shared" si="69"/>
        <v>1.1376793583373975E-3</v>
      </c>
      <c r="E97">
        <f t="shared" si="69"/>
        <v>1.137684473095513E-3</v>
      </c>
      <c r="F97">
        <f t="shared" si="69"/>
        <v>1.1376836137477568E-3</v>
      </c>
      <c r="G97">
        <f t="shared" si="69"/>
        <v>1.1376837585417724E-3</v>
      </c>
      <c r="H97">
        <f t="shared" si="69"/>
        <v>1.1376837341558804E-3</v>
      </c>
      <c r="I97">
        <f t="shared" si="69"/>
        <v>1.1376837382632077E-3</v>
      </c>
      <c r="J97">
        <f t="shared" si="69"/>
        <v>1.1376837375714174E-3</v>
      </c>
      <c r="K97">
        <f t="shared" si="69"/>
        <v>1.1376837376879344E-3</v>
      </c>
      <c r="L97">
        <f t="shared" si="69"/>
        <v>1.1376837376683097E-3</v>
      </c>
      <c r="M97">
        <f t="shared" si="69"/>
        <v>1.1376837376716152E-3</v>
      </c>
      <c r="N97">
        <f t="shared" si="69"/>
        <v>1.1376837376710586E-3</v>
      </c>
      <c r="O97">
        <f t="shared" si="69"/>
        <v>1.1376837376711525E-3</v>
      </c>
      <c r="P97">
        <f t="shared" si="69"/>
        <v>1.1376837376711364E-3</v>
      </c>
      <c r="Q97">
        <f t="shared" si="69"/>
        <v>1.137683737671139E-3</v>
      </c>
      <c r="R97">
        <f t="shared" si="69"/>
        <v>1.1376837376711386E-3</v>
      </c>
      <c r="S97">
        <f t="shared" si="69"/>
        <v>1.1376837376711386E-3</v>
      </c>
      <c r="T97">
        <f t="shared" si="69"/>
        <v>1.1376837376711386E-3</v>
      </c>
      <c r="U97">
        <f t="shared" si="69"/>
        <v>1.1376837376711386E-3</v>
      </c>
    </row>
    <row r="98" spans="2:21">
      <c r="B98" s="30" t="s">
        <v>76</v>
      </c>
      <c r="C98">
        <f>(C96-51544.5+C97)/365.25</f>
        <v>34.297402124943076</v>
      </c>
      <c r="D98">
        <f t="shared" ref="D98:U98" si="70">(D96-51544.5+D97)/365.25</f>
        <v>34.294795455505572</v>
      </c>
      <c r="E98">
        <f t="shared" si="70"/>
        <v>34.295237361546526</v>
      </c>
      <c r="F98">
        <f t="shared" si="70"/>
        <v>34.295163115422639</v>
      </c>
      <c r="G98">
        <f t="shared" si="70"/>
        <v>34.295175625369083</v>
      </c>
      <c r="H98">
        <f t="shared" si="70"/>
        <v>34.295173518471231</v>
      </c>
      <c r="I98">
        <f t="shared" si="70"/>
        <v>34.295173873337014</v>
      </c>
      <c r="J98">
        <f t="shared" si="70"/>
        <v>34.295173813567544</v>
      </c>
      <c r="K98">
        <f t="shared" si="70"/>
        <v>34.295173823634428</v>
      </c>
      <c r="L98">
        <f t="shared" si="70"/>
        <v>34.295173821938896</v>
      </c>
      <c r="M98">
        <f t="shared" si="70"/>
        <v>34.29517382222447</v>
      </c>
      <c r="N98">
        <f t="shared" si="70"/>
        <v>34.295173822176388</v>
      </c>
      <c r="O98">
        <f t="shared" si="70"/>
        <v>34.295173822184495</v>
      </c>
      <c r="P98">
        <f t="shared" si="70"/>
        <v>34.295173822183116</v>
      </c>
      <c r="Q98">
        <f t="shared" si="70"/>
        <v>34.295173822183337</v>
      </c>
      <c r="R98">
        <f t="shared" si="70"/>
        <v>34.295173822183294</v>
      </c>
      <c r="S98">
        <f t="shared" si="70"/>
        <v>34.295173822183315</v>
      </c>
      <c r="T98">
        <f t="shared" si="70"/>
        <v>34.295173822183294</v>
      </c>
      <c r="U98">
        <f t="shared" si="70"/>
        <v>34.295173822183315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12627.788812001851</v>
      </c>
      <c r="D100">
        <f t="shared" ref="D100:U100" si="72">280.4603+360.00769*D98</f>
        <v>12626.85039095906</v>
      </c>
      <c r="E100">
        <f t="shared" si="72"/>
        <v>12627.00948053206</v>
      </c>
      <c r="F100">
        <f t="shared" si="72"/>
        <v>12626.982751356509</v>
      </c>
      <c r="G100">
        <f t="shared" si="72"/>
        <v>12626.987255033431</v>
      </c>
      <c r="H100">
        <f t="shared" si="72"/>
        <v>12626.986496534002</v>
      </c>
      <c r="I100">
        <f t="shared" si="72"/>
        <v>12626.986624288413</v>
      </c>
      <c r="J100">
        <f t="shared" si="72"/>
        <v>12626.986602770943</v>
      </c>
      <c r="K100">
        <f t="shared" si="72"/>
        <v>12626.986606395099</v>
      </c>
      <c r="L100">
        <f t="shared" si="72"/>
        <v>12626.986605784694</v>
      </c>
      <c r="M100">
        <f t="shared" si="72"/>
        <v>12626.986605887503</v>
      </c>
      <c r="N100">
        <f t="shared" si="72"/>
        <v>12626.986605870194</v>
      </c>
      <c r="O100">
        <f t="shared" si="72"/>
        <v>12626.986605873113</v>
      </c>
      <c r="P100">
        <f t="shared" si="72"/>
        <v>12626.986605872617</v>
      </c>
      <c r="Q100">
        <f t="shared" si="72"/>
        <v>12626.986605872695</v>
      </c>
      <c r="R100">
        <f t="shared" si="72"/>
        <v>12626.98660587268</v>
      </c>
      <c r="S100">
        <f t="shared" si="72"/>
        <v>12626.986605872688</v>
      </c>
      <c r="T100">
        <f t="shared" si="72"/>
        <v>12626.98660587268</v>
      </c>
      <c r="U100">
        <f t="shared" si="72"/>
        <v>12626.986605872688</v>
      </c>
    </row>
    <row r="101" spans="2:21">
      <c r="B101" s="2" t="s">
        <v>78</v>
      </c>
      <c r="C101">
        <f>C100+(1.9146-0.00005*C98)*SIN((359.991*C98+357.538)*C99)</f>
        <v>12629.642476524643</v>
      </c>
      <c r="D101">
        <f t="shared" ref="D101:U101" si="73">D100+(1.9146-0.00005*D98)*SIN((359.991*D98+357.538)*D99)</f>
        <v>12628.711541714889</v>
      </c>
      <c r="E101">
        <f t="shared" si="73"/>
        <v>12628.86939724235</v>
      </c>
      <c r="F101">
        <f t="shared" si="73"/>
        <v>12628.842876405331</v>
      </c>
      <c r="G101">
        <f t="shared" si="73"/>
        <v>12628.847345007041</v>
      </c>
      <c r="H101">
        <f t="shared" si="73"/>
        <v>12628.846592415708</v>
      </c>
      <c r="I101">
        <f t="shared" si="73"/>
        <v>12628.846719175037</v>
      </c>
      <c r="J101">
        <f t="shared" si="73"/>
        <v>12628.846697825169</v>
      </c>
      <c r="K101">
        <f t="shared" si="73"/>
        <v>12628.846701421096</v>
      </c>
      <c r="L101">
        <f t="shared" si="73"/>
        <v>12628.846700815446</v>
      </c>
      <c r="M101">
        <f t="shared" si="73"/>
        <v>12628.846700917453</v>
      </c>
      <c r="N101">
        <f t="shared" si="73"/>
        <v>12628.84670090028</v>
      </c>
      <c r="O101">
        <f t="shared" si="73"/>
        <v>12628.846700903176</v>
      </c>
      <c r="P101">
        <f t="shared" si="73"/>
        <v>12628.846700902683</v>
      </c>
      <c r="Q101">
        <f t="shared" si="73"/>
        <v>12628.846700902761</v>
      </c>
      <c r="R101">
        <f t="shared" si="73"/>
        <v>12628.846700902746</v>
      </c>
      <c r="S101">
        <f t="shared" si="73"/>
        <v>12628.846700902754</v>
      </c>
      <c r="T101">
        <f t="shared" si="73"/>
        <v>12628.846700902746</v>
      </c>
      <c r="U101">
        <f t="shared" si="73"/>
        <v>12628.846700902754</v>
      </c>
    </row>
    <row r="102" spans="2:21">
      <c r="B102" s="2" t="s">
        <v>81</v>
      </c>
      <c r="C102">
        <f>C101+0.02*SIN((719.981*C98+355.05)*C99)</f>
        <v>12629.632924798167</v>
      </c>
      <c r="D102">
        <f t="shared" ref="D102:U102" si="74">D101+0.02*SIN((719.981*D98+355.05)*D99)</f>
        <v>12628.702570579053</v>
      </c>
      <c r="E102">
        <f t="shared" si="74"/>
        <v>12628.860326984832</v>
      </c>
      <c r="F102">
        <f t="shared" si="74"/>
        <v>12628.833822782117</v>
      </c>
      <c r="G102">
        <f t="shared" si="74"/>
        <v>12628.838288580511</v>
      </c>
      <c r="H102">
        <f t="shared" si="74"/>
        <v>12628.837536461291</v>
      </c>
      <c r="I102">
        <f t="shared" si="74"/>
        <v>12628.837663141101</v>
      </c>
      <c r="J102">
        <f t="shared" si="74"/>
        <v>12628.837641804626</v>
      </c>
      <c r="K102">
        <f t="shared" si="74"/>
        <v>12628.837645398298</v>
      </c>
      <c r="L102">
        <f t="shared" si="74"/>
        <v>12628.837644793028</v>
      </c>
      <c r="M102">
        <f t="shared" si="74"/>
        <v>12628.837644894969</v>
      </c>
      <c r="N102">
        <f t="shared" si="74"/>
        <v>12628.837644877807</v>
      </c>
      <c r="O102">
        <f t="shared" si="74"/>
        <v>12628.837644880701</v>
      </c>
      <c r="P102">
        <f t="shared" si="74"/>
        <v>12628.837644880208</v>
      </c>
      <c r="Q102">
        <f t="shared" si="74"/>
        <v>12628.837644880286</v>
      </c>
      <c r="R102">
        <f t="shared" si="74"/>
        <v>12628.837644880272</v>
      </c>
      <c r="S102">
        <f t="shared" si="74"/>
        <v>12628.837644880279</v>
      </c>
      <c r="T102">
        <f t="shared" si="74"/>
        <v>12628.837644880272</v>
      </c>
      <c r="U102">
        <f t="shared" si="74"/>
        <v>12628.837644880279</v>
      </c>
    </row>
    <row r="103" spans="2:21">
      <c r="B103" s="2" t="s">
        <v>82</v>
      </c>
      <c r="C103">
        <f>C102+0.0048*SIN((19.341*C98+234.95)*C99)</f>
        <v>12629.633067526531</v>
      </c>
      <c r="D103">
        <f t="shared" ref="D103:U103" si="75">D102+0.0048*SIN((19.341*D98+234.95)*D99)</f>
        <v>12628.7027175291</v>
      </c>
      <c r="E103">
        <f t="shared" si="75"/>
        <v>12628.860473219189</v>
      </c>
      <c r="F103">
        <f t="shared" si="75"/>
        <v>12628.83396913672</v>
      </c>
      <c r="G103">
        <f t="shared" si="75"/>
        <v>12628.838434914853</v>
      </c>
      <c r="H103">
        <f t="shared" si="75"/>
        <v>12628.837682799045</v>
      </c>
      <c r="I103">
        <f t="shared" si="75"/>
        <v>12628.83780947828</v>
      </c>
      <c r="J103">
        <f t="shared" si="75"/>
        <v>12628.837788141904</v>
      </c>
      <c r="K103">
        <f t="shared" si="75"/>
        <v>12628.837791735559</v>
      </c>
      <c r="L103">
        <f t="shared" si="75"/>
        <v>12628.83779113029</v>
      </c>
      <c r="M103">
        <f t="shared" si="75"/>
        <v>12628.837791232232</v>
      </c>
      <c r="N103">
        <f t="shared" si="75"/>
        <v>12628.83779121507</v>
      </c>
      <c r="O103">
        <f t="shared" si="75"/>
        <v>12628.837791217964</v>
      </c>
      <c r="P103">
        <f t="shared" si="75"/>
        <v>12628.837791217471</v>
      </c>
      <c r="Q103">
        <f t="shared" si="75"/>
        <v>12628.837791217549</v>
      </c>
      <c r="R103">
        <f t="shared" si="75"/>
        <v>12628.837791217535</v>
      </c>
      <c r="S103">
        <f t="shared" si="75"/>
        <v>12628.837791217542</v>
      </c>
      <c r="T103">
        <f t="shared" si="75"/>
        <v>12628.837791217535</v>
      </c>
      <c r="U103">
        <f t="shared" si="75"/>
        <v>12628.837791217542</v>
      </c>
    </row>
    <row r="104" spans="2:21">
      <c r="B104" s="2" t="s">
        <v>83</v>
      </c>
      <c r="C104">
        <f>C103+0.002*SIN((329.64*C98+247.1)*C99)</f>
        <v>12629.63415374754</v>
      </c>
      <c r="D104">
        <f t="shared" ref="D104:U104" si="76">D103+0.002*SIN((329.64*D98+247.1)*D99)</f>
        <v>12628.703778444175</v>
      </c>
      <c r="E104">
        <f t="shared" si="76"/>
        <v>12628.861538441306</v>
      </c>
      <c r="F104">
        <f t="shared" si="76"/>
        <v>12628.835033635676</v>
      </c>
      <c r="G104">
        <f t="shared" si="76"/>
        <v>12628.83949953567</v>
      </c>
      <c r="H104">
        <f t="shared" si="76"/>
        <v>12628.838747399339</v>
      </c>
      <c r="I104">
        <f t="shared" si="76"/>
        <v>12628.83887408203</v>
      </c>
      <c r="J104">
        <f t="shared" si="76"/>
        <v>12628.838852745072</v>
      </c>
      <c r="K104">
        <f t="shared" si="76"/>
        <v>12628.838856338825</v>
      </c>
      <c r="L104">
        <f t="shared" si="76"/>
        <v>12628.83885573354</v>
      </c>
      <c r="M104">
        <f t="shared" si="76"/>
        <v>12628.838855835485</v>
      </c>
      <c r="N104">
        <f t="shared" si="76"/>
        <v>12628.838855818321</v>
      </c>
      <c r="O104">
        <f t="shared" si="76"/>
        <v>12628.838855821217</v>
      </c>
      <c r="P104">
        <f t="shared" si="76"/>
        <v>12628.838855820724</v>
      </c>
      <c r="Q104">
        <f t="shared" si="76"/>
        <v>12628.838855820803</v>
      </c>
      <c r="R104">
        <f t="shared" si="76"/>
        <v>12628.838855820788</v>
      </c>
      <c r="S104">
        <f t="shared" si="76"/>
        <v>12628.838855820795</v>
      </c>
      <c r="T104">
        <f t="shared" si="76"/>
        <v>12628.838855820788</v>
      </c>
      <c r="U104">
        <f t="shared" si="76"/>
        <v>12628.838855820795</v>
      </c>
    </row>
    <row r="105" spans="2:21">
      <c r="B105" s="2" t="s">
        <v>84</v>
      </c>
      <c r="C105">
        <f>C104+0.0018*SIN((4452.67*C98+297.8)*C99)</f>
        <v>12629.634552949003</v>
      </c>
      <c r="D105">
        <f t="shared" ref="D105:U105" si="77">D104+0.0018*SIN((4452.67*D98+297.8)*D99)</f>
        <v>12628.703816356652</v>
      </c>
      <c r="E105">
        <f t="shared" si="77"/>
        <v>12628.861638121485</v>
      </c>
      <c r="F105">
        <f t="shared" si="77"/>
        <v>12628.835122944291</v>
      </c>
      <c r="G105">
        <f t="shared" si="77"/>
        <v>12628.839590592037</v>
      </c>
      <c r="H105">
        <f t="shared" si="77"/>
        <v>12628.83883816136</v>
      </c>
      <c r="I105">
        <f t="shared" si="77"/>
        <v>12628.838964893628</v>
      </c>
      <c r="J105">
        <f t="shared" si="77"/>
        <v>12628.838943548319</v>
      </c>
      <c r="K105">
        <f t="shared" si="77"/>
        <v>12628.83894714348</v>
      </c>
      <c r="L105">
        <f t="shared" si="77"/>
        <v>12628.838946537957</v>
      </c>
      <c r="M105">
        <f t="shared" si="77"/>
        <v>12628.838946639942</v>
      </c>
      <c r="N105">
        <f t="shared" si="77"/>
        <v>12628.838946622773</v>
      </c>
      <c r="O105">
        <f t="shared" si="77"/>
        <v>12628.838946625669</v>
      </c>
      <c r="P105">
        <f t="shared" si="77"/>
        <v>12628.838946625176</v>
      </c>
      <c r="Q105">
        <f t="shared" si="77"/>
        <v>12628.838946625254</v>
      </c>
      <c r="R105">
        <f t="shared" si="77"/>
        <v>12628.838946625239</v>
      </c>
      <c r="S105">
        <f t="shared" si="77"/>
        <v>12628.838946625247</v>
      </c>
      <c r="T105">
        <f t="shared" si="77"/>
        <v>12628.838946625239</v>
      </c>
      <c r="U105">
        <f t="shared" si="77"/>
        <v>12628.838946625247</v>
      </c>
    </row>
    <row r="106" spans="2:21">
      <c r="B106" s="2" t="s">
        <v>85</v>
      </c>
      <c r="C106">
        <f>C105+0.0018*SIN((0.2*C98+251.3)*C99)</f>
        <v>12629.632791248459</v>
      </c>
      <c r="D106">
        <f t="shared" ref="D106:U106" si="78">D105+0.0018*SIN((0.2*D98+251.3)*D99)</f>
        <v>12628.702054659469</v>
      </c>
      <c r="E106">
        <f t="shared" si="78"/>
        <v>12628.859876423732</v>
      </c>
      <c r="F106">
        <f t="shared" si="78"/>
        <v>12628.833361246634</v>
      </c>
      <c r="G106">
        <f t="shared" si="78"/>
        <v>12628.837828894364</v>
      </c>
      <c r="H106">
        <f t="shared" si="78"/>
        <v>12628.837076463689</v>
      </c>
      <c r="I106">
        <f t="shared" si="78"/>
        <v>12628.837203195957</v>
      </c>
      <c r="J106">
        <f t="shared" si="78"/>
        <v>12628.837181850648</v>
      </c>
      <c r="K106">
        <f t="shared" si="78"/>
        <v>12628.837185445809</v>
      </c>
      <c r="L106">
        <f t="shared" si="78"/>
        <v>12628.837184840286</v>
      </c>
      <c r="M106">
        <f t="shared" si="78"/>
        <v>12628.837184942271</v>
      </c>
      <c r="N106">
        <f t="shared" si="78"/>
        <v>12628.837184925102</v>
      </c>
      <c r="O106">
        <f t="shared" si="78"/>
        <v>12628.837184927997</v>
      </c>
      <c r="P106">
        <f t="shared" si="78"/>
        <v>12628.837184927504</v>
      </c>
      <c r="Q106">
        <f t="shared" si="78"/>
        <v>12628.837184927583</v>
      </c>
      <c r="R106">
        <f t="shared" si="78"/>
        <v>12628.837184927568</v>
      </c>
      <c r="S106">
        <f t="shared" si="78"/>
        <v>12628.837184927575</v>
      </c>
      <c r="T106">
        <f t="shared" si="78"/>
        <v>12628.837184927568</v>
      </c>
      <c r="U106">
        <f t="shared" si="78"/>
        <v>12628.837184927575</v>
      </c>
    </row>
    <row r="107" spans="2:21">
      <c r="B107" s="2" t="s">
        <v>86</v>
      </c>
      <c r="C107">
        <f>C106+0.0015*SIN((450.37*C98+343.2)*C99)</f>
        <v>12629.631637500303</v>
      </c>
      <c r="D107">
        <f t="shared" ref="D107:U107" si="79">D106+0.0015*SIN((450.37*D98+343.2)*D99)</f>
        <v>12628.700881514083</v>
      </c>
      <c r="E107">
        <f t="shared" si="79"/>
        <v>12628.858706532292</v>
      </c>
      <c r="F107">
        <f t="shared" si="79"/>
        <v>12628.8321908075</v>
      </c>
      <c r="G107">
        <f t="shared" si="79"/>
        <v>12628.836658547485</v>
      </c>
      <c r="H107">
        <f t="shared" si="79"/>
        <v>12628.835906101271</v>
      </c>
      <c r="I107">
        <f t="shared" si="79"/>
        <v>12628.836032836156</v>
      </c>
      <c r="J107">
        <f t="shared" si="79"/>
        <v>12628.836011490406</v>
      </c>
      <c r="K107">
        <f t="shared" si="79"/>
        <v>12628.836015085642</v>
      </c>
      <c r="L107">
        <f t="shared" si="79"/>
        <v>12628.836014480106</v>
      </c>
      <c r="M107">
        <f t="shared" si="79"/>
        <v>12628.836014582093</v>
      </c>
      <c r="N107">
        <f t="shared" si="79"/>
        <v>12628.836014564924</v>
      </c>
      <c r="O107">
        <f t="shared" si="79"/>
        <v>12628.83601456782</v>
      </c>
      <c r="P107">
        <f t="shared" si="79"/>
        <v>12628.836014567327</v>
      </c>
      <c r="Q107">
        <f t="shared" si="79"/>
        <v>12628.836014567405</v>
      </c>
      <c r="R107">
        <f t="shared" si="79"/>
        <v>12628.836014567391</v>
      </c>
      <c r="S107">
        <f t="shared" si="79"/>
        <v>12628.836014567398</v>
      </c>
      <c r="T107">
        <f t="shared" si="79"/>
        <v>12628.836014567391</v>
      </c>
      <c r="U107">
        <f t="shared" si="79"/>
        <v>12628.836014567398</v>
      </c>
    </row>
    <row r="108" spans="2:21">
      <c r="B108" s="2" t="s">
        <v>87</v>
      </c>
      <c r="C108">
        <f>C107+0.0013*SIN((225.18*C98+81.4)*C99)</f>
        <v>12629.6304642468</v>
      </c>
      <c r="D108">
        <f t="shared" ref="D108:U108" si="80">D107+0.0013*SIN((225.18*D98+81.4)*D99)</f>
        <v>12628.699714057866</v>
      </c>
      <c r="E108">
        <f t="shared" si="80"/>
        <v>12628.857538084625</v>
      </c>
      <c r="F108">
        <f t="shared" si="80"/>
        <v>12628.831022526163</v>
      </c>
      <c r="G108">
        <f t="shared" si="80"/>
        <v>12628.835490238116</v>
      </c>
      <c r="H108">
        <f t="shared" si="80"/>
        <v>12628.834737796622</v>
      </c>
      <c r="I108">
        <f t="shared" si="80"/>
        <v>12628.834864530712</v>
      </c>
      <c r="J108">
        <f t="shared" si="80"/>
        <v>12628.834843185097</v>
      </c>
      <c r="K108">
        <f t="shared" si="80"/>
        <v>12628.83484678031</v>
      </c>
      <c r="L108">
        <f t="shared" si="80"/>
        <v>12628.834846174777</v>
      </c>
      <c r="M108">
        <f t="shared" si="80"/>
        <v>12628.834846276764</v>
      </c>
      <c r="N108">
        <f t="shared" si="80"/>
        <v>12628.834846259595</v>
      </c>
      <c r="O108">
        <f t="shared" si="80"/>
        <v>12628.834846262491</v>
      </c>
      <c r="P108">
        <f t="shared" si="80"/>
        <v>12628.834846261998</v>
      </c>
      <c r="Q108">
        <f t="shared" si="80"/>
        <v>12628.834846262076</v>
      </c>
      <c r="R108">
        <f t="shared" si="80"/>
        <v>12628.834846262062</v>
      </c>
      <c r="S108">
        <f t="shared" si="80"/>
        <v>12628.834846262069</v>
      </c>
      <c r="T108">
        <f t="shared" si="80"/>
        <v>12628.834846262062</v>
      </c>
      <c r="U108">
        <f t="shared" si="80"/>
        <v>12628.834846262069</v>
      </c>
    </row>
    <row r="109" spans="2:21">
      <c r="B109" s="2" t="s">
        <v>88</v>
      </c>
      <c r="C109">
        <f>C108+0.0008*SIN((659.29*C98+132.5)*C99)</f>
        <v>12629.631185919307</v>
      </c>
      <c r="D109">
        <f t="shared" ref="D109:U109" si="81">D108+0.0008*SIN((659.29*D98+132.5)*D99)</f>
        <v>12628.70042505214</v>
      </c>
      <c r="E109">
        <f t="shared" si="81"/>
        <v>12628.858250934465</v>
      </c>
      <c r="F109">
        <f t="shared" si="81"/>
        <v>12628.831735065531</v>
      </c>
      <c r="G109">
        <f t="shared" si="81"/>
        <v>12628.836202829832</v>
      </c>
      <c r="H109">
        <f t="shared" si="81"/>
        <v>12628.835450379524</v>
      </c>
      <c r="I109">
        <f t="shared" si="81"/>
        <v>12628.835577115098</v>
      </c>
      <c r="J109">
        <f t="shared" si="81"/>
        <v>12628.835555769234</v>
      </c>
      <c r="K109">
        <f t="shared" si="81"/>
        <v>12628.835559364488</v>
      </c>
      <c r="L109">
        <f t="shared" si="81"/>
        <v>12628.835558758949</v>
      </c>
      <c r="M109">
        <f t="shared" si="81"/>
        <v>12628.835558860936</v>
      </c>
      <c r="N109">
        <f t="shared" si="81"/>
        <v>12628.835558843766</v>
      </c>
      <c r="O109">
        <f t="shared" si="81"/>
        <v>12628.835558846662</v>
      </c>
      <c r="P109">
        <f t="shared" si="81"/>
        <v>12628.835558846169</v>
      </c>
      <c r="Q109">
        <f t="shared" si="81"/>
        <v>12628.835558846247</v>
      </c>
      <c r="R109">
        <f t="shared" si="81"/>
        <v>12628.835558846233</v>
      </c>
      <c r="S109">
        <f t="shared" si="81"/>
        <v>12628.83555884624</v>
      </c>
      <c r="T109">
        <f t="shared" si="81"/>
        <v>12628.835558846233</v>
      </c>
      <c r="U109">
        <f t="shared" si="81"/>
        <v>12628.83555884624</v>
      </c>
    </row>
    <row r="110" spans="2:21">
      <c r="B110" s="2" t="s">
        <v>89</v>
      </c>
      <c r="C110">
        <f>C109+0.0007*SIN((90.38*C98+153.3)*C99)</f>
        <v>12629.631344565751</v>
      </c>
      <c r="D110">
        <f t="shared" ref="D110:U110" si="82">D109+0.0007*SIN((90.38*D98+153.3)*D99)</f>
        <v>12628.700580893863</v>
      </c>
      <c r="E110">
        <f t="shared" si="82"/>
        <v>12628.858407251855</v>
      </c>
      <c r="F110">
        <f t="shared" si="82"/>
        <v>12628.831891303007</v>
      </c>
      <c r="G110">
        <f t="shared" si="82"/>
        <v>12628.836359080775</v>
      </c>
      <c r="H110">
        <f t="shared" si="82"/>
        <v>12628.835606628198</v>
      </c>
      <c r="I110">
        <f t="shared" si="82"/>
        <v>12628.835733364154</v>
      </c>
      <c r="J110">
        <f t="shared" si="82"/>
        <v>12628.835712018226</v>
      </c>
      <c r="K110">
        <f t="shared" si="82"/>
        <v>12628.835715613492</v>
      </c>
      <c r="L110">
        <f t="shared" si="82"/>
        <v>12628.83571500795</v>
      </c>
      <c r="M110">
        <f t="shared" si="82"/>
        <v>12628.835715109937</v>
      </c>
      <c r="N110">
        <f t="shared" si="82"/>
        <v>12628.835715092768</v>
      </c>
      <c r="O110">
        <f t="shared" si="82"/>
        <v>12628.835715095664</v>
      </c>
      <c r="P110">
        <f t="shared" si="82"/>
        <v>12628.835715095171</v>
      </c>
      <c r="Q110">
        <f t="shared" si="82"/>
        <v>12628.835715095249</v>
      </c>
      <c r="R110">
        <f t="shared" si="82"/>
        <v>12628.835715095234</v>
      </c>
      <c r="S110">
        <f t="shared" si="82"/>
        <v>12628.835715095242</v>
      </c>
      <c r="T110">
        <f t="shared" si="82"/>
        <v>12628.835715095234</v>
      </c>
      <c r="U110">
        <f t="shared" si="82"/>
        <v>12628.835715095242</v>
      </c>
    </row>
    <row r="111" spans="2:21">
      <c r="B111" s="2" t="s">
        <v>90</v>
      </c>
      <c r="C111">
        <f>C110+0.0007*SIN((30.35*C98+206.8)*C99)</f>
        <v>12629.631493374804</v>
      </c>
      <c r="D111">
        <f t="shared" ref="D111:U111" si="83">D110+0.0007*SIN((30.35*D98+206.8)*D99)</f>
        <v>12628.700730647221</v>
      </c>
      <c r="E111">
        <f t="shared" si="83"/>
        <v>12628.858556845145</v>
      </c>
      <c r="F111">
        <f t="shared" si="83"/>
        <v>12628.832040923193</v>
      </c>
      <c r="G111">
        <f t="shared" si="83"/>
        <v>12628.836508696428</v>
      </c>
      <c r="H111">
        <f t="shared" si="83"/>
        <v>12628.835756244614</v>
      </c>
      <c r="I111">
        <f t="shared" si="83"/>
        <v>12628.835882980442</v>
      </c>
      <c r="J111">
        <f t="shared" si="83"/>
        <v>12628.835861634536</v>
      </c>
      <c r="K111">
        <f t="shared" si="83"/>
        <v>12628.835865229797</v>
      </c>
      <c r="L111">
        <f t="shared" si="83"/>
        <v>12628.835864624258</v>
      </c>
      <c r="M111">
        <f t="shared" si="83"/>
        <v>12628.835864726243</v>
      </c>
      <c r="N111">
        <f t="shared" si="83"/>
        <v>12628.835864709074</v>
      </c>
      <c r="O111">
        <f t="shared" si="83"/>
        <v>12628.835864711969</v>
      </c>
      <c r="P111">
        <f t="shared" si="83"/>
        <v>12628.835864711476</v>
      </c>
      <c r="Q111">
        <f t="shared" si="83"/>
        <v>12628.835864711555</v>
      </c>
      <c r="R111">
        <f t="shared" si="83"/>
        <v>12628.83586471154</v>
      </c>
      <c r="S111">
        <f t="shared" si="83"/>
        <v>12628.835864711547</v>
      </c>
      <c r="T111">
        <f t="shared" si="83"/>
        <v>12628.83586471154</v>
      </c>
      <c r="U111">
        <f t="shared" si="83"/>
        <v>12628.835864711547</v>
      </c>
    </row>
    <row r="112" spans="2:21">
      <c r="B112" s="2" t="s">
        <v>91</v>
      </c>
      <c r="C112">
        <f>C111+0.0006*SIN((337.18*C98+29.8)*C99)</f>
        <v>12629.632070700034</v>
      </c>
      <c r="D112">
        <f t="shared" ref="D112:U112" si="84">D111+0.0006*SIN((337.18*D98+29.8)*D99)</f>
        <v>12628.701305398257</v>
      </c>
      <c r="E112">
        <f t="shared" si="84"/>
        <v>12628.85913204212</v>
      </c>
      <c r="F112">
        <f t="shared" si="84"/>
        <v>12628.832616045516</v>
      </c>
      <c r="G112">
        <f t="shared" si="84"/>
        <v>12628.837083831337</v>
      </c>
      <c r="H112">
        <f t="shared" si="84"/>
        <v>12628.836331377404</v>
      </c>
      <c r="I112">
        <f t="shared" si="84"/>
        <v>12628.836458113588</v>
      </c>
      <c r="J112">
        <f t="shared" si="84"/>
        <v>12628.836436767622</v>
      </c>
      <c r="K112">
        <f t="shared" si="84"/>
        <v>12628.836440362895</v>
      </c>
      <c r="L112">
        <f t="shared" si="84"/>
        <v>12628.836439757353</v>
      </c>
      <c r="M112">
        <f t="shared" si="84"/>
        <v>12628.836439859338</v>
      </c>
      <c r="N112">
        <f t="shared" si="84"/>
        <v>12628.836439842169</v>
      </c>
      <c r="O112">
        <f t="shared" si="84"/>
        <v>12628.836439845065</v>
      </c>
      <c r="P112">
        <f t="shared" si="84"/>
        <v>12628.836439844572</v>
      </c>
      <c r="Q112">
        <f t="shared" si="84"/>
        <v>12628.83643984465</v>
      </c>
      <c r="R112">
        <f t="shared" si="84"/>
        <v>12628.836439844636</v>
      </c>
      <c r="S112">
        <f t="shared" si="84"/>
        <v>12628.836439844643</v>
      </c>
      <c r="T112">
        <f t="shared" si="84"/>
        <v>12628.836439844636</v>
      </c>
      <c r="U112">
        <f t="shared" si="84"/>
        <v>12628.836439844643</v>
      </c>
    </row>
    <row r="113" spans="2:21">
      <c r="B113" s="2" t="s">
        <v>92</v>
      </c>
      <c r="C113">
        <f>C112+0.0005*SIN((1.5*C98+207.4)*C99)</f>
        <v>12629.631580144469</v>
      </c>
      <c r="D113">
        <f t="shared" ref="D113:U113" si="85">D112+0.0005*SIN((1.5*D98+207.4)*D99)</f>
        <v>12628.700814849295</v>
      </c>
      <c r="E113">
        <f t="shared" si="85"/>
        <v>12628.858641492037</v>
      </c>
      <c r="F113">
        <f t="shared" si="85"/>
        <v>12628.832125495623</v>
      </c>
      <c r="G113">
        <f t="shared" si="85"/>
        <v>12628.83659328141</v>
      </c>
      <c r="H113">
        <f t="shared" si="85"/>
        <v>12628.835840827483</v>
      </c>
      <c r="I113">
        <f t="shared" si="85"/>
        <v>12628.835967563668</v>
      </c>
      <c r="J113">
        <f t="shared" si="85"/>
        <v>12628.835946217701</v>
      </c>
      <c r="K113">
        <f t="shared" si="85"/>
        <v>12628.835949812974</v>
      </c>
      <c r="L113">
        <f t="shared" si="85"/>
        <v>12628.835949207432</v>
      </c>
      <c r="M113">
        <f t="shared" si="85"/>
        <v>12628.835949309418</v>
      </c>
      <c r="N113">
        <f t="shared" si="85"/>
        <v>12628.835949292248</v>
      </c>
      <c r="O113">
        <f t="shared" si="85"/>
        <v>12628.835949295144</v>
      </c>
      <c r="P113">
        <f t="shared" si="85"/>
        <v>12628.835949294651</v>
      </c>
      <c r="Q113">
        <f t="shared" si="85"/>
        <v>12628.835949294729</v>
      </c>
      <c r="R113">
        <f t="shared" si="85"/>
        <v>12628.835949294715</v>
      </c>
      <c r="S113">
        <f t="shared" si="85"/>
        <v>12628.835949294722</v>
      </c>
      <c r="T113">
        <f t="shared" si="85"/>
        <v>12628.835949294715</v>
      </c>
      <c r="U113">
        <f t="shared" si="85"/>
        <v>12628.835949294722</v>
      </c>
    </row>
    <row r="114" spans="2:21">
      <c r="B114" s="2" t="s">
        <v>93</v>
      </c>
      <c r="C114">
        <f>C113+0.0005*SIN((22.81*C98+291.2)*C99)</f>
        <v>12629.631523748727</v>
      </c>
      <c r="D114">
        <f t="shared" ref="D114:U114" si="86">D113+0.0005*SIN((22.81*D98+291.2)*D99)</f>
        <v>12628.700757938024</v>
      </c>
      <c r="E114">
        <f t="shared" si="86"/>
        <v>12628.85858466816</v>
      </c>
      <c r="F114">
        <f t="shared" si="86"/>
        <v>12628.832068657062</v>
      </c>
      <c r="G114">
        <f t="shared" si="86"/>
        <v>12628.836536445324</v>
      </c>
      <c r="H114">
        <f t="shared" si="86"/>
        <v>12628.83578399098</v>
      </c>
      <c r="I114">
        <f t="shared" si="86"/>
        <v>12628.835910727234</v>
      </c>
      <c r="J114">
        <f t="shared" si="86"/>
        <v>12628.835889381256</v>
      </c>
      <c r="K114">
        <f t="shared" si="86"/>
        <v>12628.835892976531</v>
      </c>
      <c r="L114">
        <f t="shared" si="86"/>
        <v>12628.835892370989</v>
      </c>
      <c r="M114">
        <f t="shared" si="86"/>
        <v>12628.835892472975</v>
      </c>
      <c r="N114">
        <f t="shared" si="86"/>
        <v>12628.835892455805</v>
      </c>
      <c r="O114">
        <f t="shared" si="86"/>
        <v>12628.835892458701</v>
      </c>
      <c r="P114">
        <f t="shared" si="86"/>
        <v>12628.835892458208</v>
      </c>
      <c r="Q114">
        <f t="shared" si="86"/>
        <v>12628.835892458286</v>
      </c>
      <c r="R114">
        <f t="shared" si="86"/>
        <v>12628.835892458272</v>
      </c>
      <c r="S114">
        <f t="shared" si="86"/>
        <v>12628.835892458279</v>
      </c>
      <c r="T114">
        <f t="shared" si="86"/>
        <v>12628.835892458272</v>
      </c>
      <c r="U114">
        <f t="shared" si="86"/>
        <v>12628.835892458279</v>
      </c>
    </row>
    <row r="115" spans="2:21">
      <c r="B115" s="2" t="s">
        <v>94</v>
      </c>
      <c r="C115">
        <f>C114+0.0004*SIN((315.56*C98+234.9)*C99)</f>
        <v>12629.631132799765</v>
      </c>
      <c r="D115">
        <f t="shared" ref="D115:U115" si="87">D114+0.0004*SIN((315.56*D98+234.9)*D99)</f>
        <v>12628.700368244008</v>
      </c>
      <c r="E115">
        <f t="shared" si="87"/>
        <v>12628.858194755732</v>
      </c>
      <c r="F115">
        <f t="shared" si="87"/>
        <v>12628.831678781169</v>
      </c>
      <c r="G115">
        <f t="shared" si="87"/>
        <v>12628.83614656327</v>
      </c>
      <c r="H115">
        <f t="shared" si="87"/>
        <v>12628.835394109965</v>
      </c>
      <c r="I115">
        <f t="shared" si="87"/>
        <v>12628.835520846043</v>
      </c>
      <c r="J115">
        <f t="shared" si="87"/>
        <v>12628.835499500095</v>
      </c>
      <c r="K115">
        <f t="shared" si="87"/>
        <v>12628.835503095364</v>
      </c>
      <c r="L115">
        <f t="shared" si="87"/>
        <v>12628.835502489823</v>
      </c>
      <c r="M115">
        <f t="shared" si="87"/>
        <v>12628.835502591808</v>
      </c>
      <c r="N115">
        <f t="shared" si="87"/>
        <v>12628.835502574639</v>
      </c>
      <c r="O115">
        <f t="shared" si="87"/>
        <v>12628.835502577534</v>
      </c>
      <c r="P115">
        <f t="shared" si="87"/>
        <v>12628.835502577042</v>
      </c>
      <c r="Q115">
        <f t="shared" si="87"/>
        <v>12628.83550257712</v>
      </c>
      <c r="R115">
        <f t="shared" si="87"/>
        <v>12628.835502577105</v>
      </c>
      <c r="S115">
        <f t="shared" si="87"/>
        <v>12628.835502577112</v>
      </c>
      <c r="T115">
        <f t="shared" si="87"/>
        <v>12628.835502577105</v>
      </c>
      <c r="U115">
        <f t="shared" si="87"/>
        <v>12628.835502577112</v>
      </c>
    </row>
    <row r="116" spans="2:21">
      <c r="B116" s="2" t="s">
        <v>95</v>
      </c>
      <c r="C116">
        <f>C115+0.0004*SIN((299.3*C98+157.3)*C99)</f>
        <v>12629.631012600383</v>
      </c>
      <c r="D116">
        <f t="shared" ref="D116:U116" si="88">D115+0.0004*SIN((299.3*D98+157.3)*D99)</f>
        <v>12628.700242861005</v>
      </c>
      <c r="E116">
        <f t="shared" si="88"/>
        <v>12628.858070249893</v>
      </c>
      <c r="F116">
        <f t="shared" si="88"/>
        <v>12628.831554127908</v>
      </c>
      <c r="G116">
        <f t="shared" si="88"/>
        <v>12628.836021934847</v>
      </c>
      <c r="H116">
        <f t="shared" si="88"/>
        <v>12628.835269477358</v>
      </c>
      <c r="I116">
        <f t="shared" si="88"/>
        <v>12628.835396214141</v>
      </c>
      <c r="J116">
        <f t="shared" si="88"/>
        <v>12628.835374868075</v>
      </c>
      <c r="K116">
        <f t="shared" si="88"/>
        <v>12628.835378463364</v>
      </c>
      <c r="L116">
        <f t="shared" si="88"/>
        <v>12628.835377857818</v>
      </c>
      <c r="M116">
        <f t="shared" si="88"/>
        <v>12628.835377959804</v>
      </c>
      <c r="N116">
        <f t="shared" si="88"/>
        <v>12628.835377942634</v>
      </c>
      <c r="O116">
        <f t="shared" si="88"/>
        <v>12628.83537794553</v>
      </c>
      <c r="P116">
        <f t="shared" si="88"/>
        <v>12628.835377945037</v>
      </c>
      <c r="Q116">
        <f t="shared" si="88"/>
        <v>12628.835377945115</v>
      </c>
      <c r="R116">
        <f t="shared" si="88"/>
        <v>12628.835377945101</v>
      </c>
      <c r="S116">
        <f t="shared" si="88"/>
        <v>12628.835377945108</v>
      </c>
      <c r="T116">
        <f t="shared" si="88"/>
        <v>12628.835377945101</v>
      </c>
      <c r="U116">
        <f t="shared" si="88"/>
        <v>12628.835377945108</v>
      </c>
    </row>
    <row r="117" spans="2:21">
      <c r="B117" s="2" t="s">
        <v>96</v>
      </c>
      <c r="C117">
        <f>C116+0.0004*SIN((720.02*C98+21.1)*C99)</f>
        <v>12629.630681315681</v>
      </c>
      <c r="D117">
        <f t="shared" ref="D117:U117" si="89">D116+0.0004*SIN((720.02*D98+21.1)*D99)</f>
        <v>12628.699919095787</v>
      </c>
      <c r="E117">
        <f t="shared" si="89"/>
        <v>12628.857745185225</v>
      </c>
      <c r="F117">
        <f t="shared" si="89"/>
        <v>12628.831229280866</v>
      </c>
      <c r="G117">
        <f t="shared" si="89"/>
        <v>12628.835697051116</v>
      </c>
      <c r="H117">
        <f t="shared" si="89"/>
        <v>12628.834944599806</v>
      </c>
      <c r="I117">
        <f t="shared" si="89"/>
        <v>12628.835071335547</v>
      </c>
      <c r="J117">
        <f t="shared" si="89"/>
        <v>12628.835049989657</v>
      </c>
      <c r="K117">
        <f t="shared" si="89"/>
        <v>12628.835053584917</v>
      </c>
      <c r="L117">
        <f t="shared" si="89"/>
        <v>12628.835052979375</v>
      </c>
      <c r="M117">
        <f t="shared" si="89"/>
        <v>12628.83505308136</v>
      </c>
      <c r="N117">
        <f t="shared" si="89"/>
        <v>12628.835053064191</v>
      </c>
      <c r="O117">
        <f t="shared" si="89"/>
        <v>12628.835053067087</v>
      </c>
      <c r="P117">
        <f t="shared" si="89"/>
        <v>12628.835053066594</v>
      </c>
      <c r="Q117">
        <f t="shared" si="89"/>
        <v>12628.835053066672</v>
      </c>
      <c r="R117">
        <f t="shared" si="89"/>
        <v>12628.835053066658</v>
      </c>
      <c r="S117">
        <f t="shared" si="89"/>
        <v>12628.835053066665</v>
      </c>
      <c r="T117">
        <f t="shared" si="89"/>
        <v>12628.835053066658</v>
      </c>
      <c r="U117">
        <f t="shared" si="89"/>
        <v>12628.835053066665</v>
      </c>
    </row>
    <row r="118" spans="2:21">
      <c r="B118" s="2" t="s">
        <v>97</v>
      </c>
      <c r="C118">
        <f>C117+0.0003*SIN((1079.97*C98+352.5)*C99)</f>
        <v>12629.630460718387</v>
      </c>
      <c r="D118">
        <f t="shared" ref="D118:U118" si="90">D117+0.0003*SIN((1079.97*D98+352.5)*D99)</f>
        <v>12628.69968877923</v>
      </c>
      <c r="E118">
        <f t="shared" si="90"/>
        <v>12628.857516477861</v>
      </c>
      <c r="F118">
        <f t="shared" si="90"/>
        <v>12628.831000302023</v>
      </c>
      <c r="G118">
        <f t="shared" si="90"/>
        <v>12628.835468117984</v>
      </c>
      <c r="H118">
        <f t="shared" si="90"/>
        <v>12628.834715658975</v>
      </c>
      <c r="I118">
        <f t="shared" si="90"/>
        <v>12628.834842396012</v>
      </c>
      <c r="J118">
        <f t="shared" si="90"/>
        <v>12628.834821049904</v>
      </c>
      <c r="K118">
        <f t="shared" si="90"/>
        <v>12628.834824645201</v>
      </c>
      <c r="L118">
        <f t="shared" si="90"/>
        <v>12628.834824039654</v>
      </c>
      <c r="M118">
        <f t="shared" si="90"/>
        <v>12628.834824141641</v>
      </c>
      <c r="N118">
        <f t="shared" si="90"/>
        <v>12628.834824124469</v>
      </c>
      <c r="O118">
        <f t="shared" si="90"/>
        <v>12628.834824127365</v>
      </c>
      <c r="P118">
        <f t="shared" si="90"/>
        <v>12628.834824126872</v>
      </c>
      <c r="Q118">
        <f t="shared" si="90"/>
        <v>12628.83482412695</v>
      </c>
      <c r="R118">
        <f t="shared" si="90"/>
        <v>12628.834824126936</v>
      </c>
      <c r="S118">
        <f t="shared" si="90"/>
        <v>12628.834824126943</v>
      </c>
      <c r="T118">
        <f t="shared" si="90"/>
        <v>12628.834824126936</v>
      </c>
      <c r="U118">
        <f t="shared" si="90"/>
        <v>12628.834824126943</v>
      </c>
    </row>
    <row r="119" spans="2:21">
      <c r="B119" s="2" t="s">
        <v>98</v>
      </c>
      <c r="C119">
        <f>C118+0.0003*SIN((44.43*C98+329.7)*C99)</f>
        <v>12629.630701979977</v>
      </c>
      <c r="D119">
        <f t="shared" ref="D119:U119" si="91">D118+0.0003*SIN((44.43*D98+329.7)*D99)</f>
        <v>12628.699929679911</v>
      </c>
      <c r="E119">
        <f t="shared" si="91"/>
        <v>12628.857757439797</v>
      </c>
      <c r="F119">
        <f t="shared" si="91"/>
        <v>12628.831241253669</v>
      </c>
      <c r="G119">
        <f t="shared" si="91"/>
        <v>12628.835709071363</v>
      </c>
      <c r="H119">
        <f t="shared" si="91"/>
        <v>12628.834956612063</v>
      </c>
      <c r="I119">
        <f t="shared" si="91"/>
        <v>12628.835083349149</v>
      </c>
      <c r="J119">
        <f t="shared" si="91"/>
        <v>12628.835062003032</v>
      </c>
      <c r="K119">
        <f t="shared" si="91"/>
        <v>12628.83506559833</v>
      </c>
      <c r="L119">
        <f t="shared" si="91"/>
        <v>12628.835064992783</v>
      </c>
      <c r="M119">
        <f t="shared" si="91"/>
        <v>12628.83506509477</v>
      </c>
      <c r="N119">
        <f t="shared" si="91"/>
        <v>12628.835065077599</v>
      </c>
      <c r="O119">
        <f t="shared" si="91"/>
        <v>12628.835065080495</v>
      </c>
      <c r="P119">
        <f t="shared" si="91"/>
        <v>12628.835065080002</v>
      </c>
      <c r="Q119">
        <f t="shared" si="91"/>
        <v>12628.83506508008</v>
      </c>
      <c r="R119">
        <f t="shared" si="91"/>
        <v>12628.835065080066</v>
      </c>
      <c r="S119">
        <f t="shared" si="91"/>
        <v>12628.835065080073</v>
      </c>
      <c r="T119">
        <f t="shared" si="91"/>
        <v>12628.835065080066</v>
      </c>
      <c r="U119">
        <f t="shared" si="91"/>
        <v>12628.835065080073</v>
      </c>
    </row>
    <row r="120" spans="2:21">
      <c r="B120" s="2" t="s">
        <v>99</v>
      </c>
      <c r="C120">
        <f>MOD(C119,360)</f>
        <v>29.630701979976948</v>
      </c>
      <c r="D120">
        <f t="shared" ref="D120:U120" si="92">MOD(D119,360)</f>
        <v>28.699929679911293</v>
      </c>
      <c r="E120">
        <f t="shared" si="92"/>
        <v>28.857757439796842</v>
      </c>
      <c r="F120">
        <f t="shared" si="92"/>
        <v>28.83124125366885</v>
      </c>
      <c r="G120">
        <f t="shared" si="92"/>
        <v>28.835709071363453</v>
      </c>
      <c r="H120">
        <f t="shared" si="92"/>
        <v>28.834956612063252</v>
      </c>
      <c r="I120">
        <f t="shared" si="92"/>
        <v>28.8350833491495</v>
      </c>
      <c r="J120">
        <f t="shared" si="92"/>
        <v>28.835062003032363</v>
      </c>
      <c r="K120">
        <f t="shared" si="92"/>
        <v>28.835065598330402</v>
      </c>
      <c r="L120">
        <f t="shared" si="92"/>
        <v>28.835064992783373</v>
      </c>
      <c r="M120">
        <f t="shared" si="92"/>
        <v>28.835065094770471</v>
      </c>
      <c r="N120">
        <f t="shared" si="92"/>
        <v>28.835065077599211</v>
      </c>
      <c r="O120">
        <f t="shared" si="92"/>
        <v>28.835065080495042</v>
      </c>
      <c r="P120">
        <f t="shared" si="92"/>
        <v>28.835065080002096</v>
      </c>
      <c r="Q120">
        <f t="shared" si="92"/>
        <v>28.835065080080312</v>
      </c>
      <c r="R120">
        <f t="shared" si="92"/>
        <v>28.83506508006576</v>
      </c>
      <c r="S120">
        <f t="shared" si="92"/>
        <v>28.835065080073036</v>
      </c>
      <c r="T120">
        <f t="shared" si="92"/>
        <v>28.83506508006576</v>
      </c>
      <c r="U120">
        <f t="shared" si="92"/>
        <v>28.835065080073036</v>
      </c>
    </row>
    <row r="121" spans="2:21">
      <c r="B121" s="2" t="s">
        <v>164</v>
      </c>
      <c r="C121">
        <f>MOD(IF(C120&lt;0,C120+360,C120),360)</f>
        <v>29.630701979976948</v>
      </c>
      <c r="D121">
        <f t="shared" ref="D121:U121" si="93">MOD(IF(D120&lt;0,D120+360,D120),360)</f>
        <v>28.699929679911293</v>
      </c>
      <c r="E121">
        <f t="shared" si="93"/>
        <v>28.857757439796842</v>
      </c>
      <c r="F121">
        <f t="shared" si="93"/>
        <v>28.83124125366885</v>
      </c>
      <c r="G121">
        <f t="shared" si="93"/>
        <v>28.835709071363453</v>
      </c>
      <c r="H121">
        <f t="shared" si="93"/>
        <v>28.834956612063252</v>
      </c>
      <c r="I121">
        <f t="shared" si="93"/>
        <v>28.8350833491495</v>
      </c>
      <c r="J121">
        <f t="shared" si="93"/>
        <v>28.835062003032363</v>
      </c>
      <c r="K121">
        <f t="shared" si="93"/>
        <v>28.835065598330402</v>
      </c>
      <c r="L121">
        <f t="shared" si="93"/>
        <v>28.835064992783373</v>
      </c>
      <c r="M121">
        <f t="shared" si="93"/>
        <v>28.835065094770471</v>
      </c>
      <c r="N121">
        <f t="shared" si="93"/>
        <v>28.835065077599211</v>
      </c>
      <c r="O121">
        <f t="shared" si="93"/>
        <v>28.835065080495042</v>
      </c>
      <c r="P121">
        <f t="shared" si="93"/>
        <v>28.835065080002096</v>
      </c>
      <c r="Q121">
        <f t="shared" si="93"/>
        <v>28.835065080080312</v>
      </c>
      <c r="R121">
        <f t="shared" si="93"/>
        <v>28.83506508006576</v>
      </c>
      <c r="S121">
        <f t="shared" si="93"/>
        <v>28.835065080073036</v>
      </c>
      <c r="T121">
        <f t="shared" si="93"/>
        <v>28.83506508006576</v>
      </c>
      <c r="U121">
        <f t="shared" si="93"/>
        <v>28.835065080073036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21"/>
  <sheetViews>
    <sheetView workbookViewId="0">
      <pane xSplit="2" ySplit="3" topLeftCell="E4" activePane="bottomRight" state="frozen"/>
      <selection pane="topRight" activeCell="C1" sqref="C1"/>
      <selection pane="bottomLeft" activeCell="A4" sqref="A4"/>
      <selection pane="bottomRight" activeCell="C22" sqref="C22:U22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21" width="9.5" bestFit="1" customWidth="1"/>
  </cols>
  <sheetData>
    <row r="1" spans="1:21">
      <c r="B1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旧暦計算!G9</f>
        <v>49023</v>
      </c>
      <c r="C2">
        <v>23</v>
      </c>
      <c r="D2">
        <v>59</v>
      </c>
      <c r="E2">
        <v>59</v>
      </c>
    </row>
    <row r="3" spans="1:21">
      <c r="A3">
        <v>20</v>
      </c>
      <c r="B3" t="s">
        <v>65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64041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64041.62498842593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64041.62498842593</v>
      </c>
      <c r="D11" s="12">
        <f>C22</f>
        <v>64041.400903467205</v>
      </c>
      <c r="E11" s="12">
        <f t="shared" ref="E11:U11" si="1">D22</f>
        <v>64041.432119878737</v>
      </c>
      <c r="F11" s="12">
        <f t="shared" si="1"/>
        <v>64041.427816515221</v>
      </c>
      <c r="G11" s="12">
        <f t="shared" si="1"/>
        <v>64041.4284106384</v>
      </c>
      <c r="H11" s="12">
        <f t="shared" si="1"/>
        <v>64041.428328630434</v>
      </c>
      <c r="I11" s="12">
        <f t="shared" si="1"/>
        <v>64041.428339950471</v>
      </c>
      <c r="J11" s="12">
        <f t="shared" si="1"/>
        <v>64041.428338387901</v>
      </c>
      <c r="K11" s="12">
        <f t="shared" si="1"/>
        <v>64041.428338603597</v>
      </c>
      <c r="L11" s="12">
        <f t="shared" si="1"/>
        <v>64041.428338573809</v>
      </c>
      <c r="M11" s="12">
        <f t="shared" si="1"/>
        <v>64041.428338577927</v>
      </c>
      <c r="N11" s="12">
        <f t="shared" si="1"/>
        <v>64041.42833857736</v>
      </c>
      <c r="O11" s="12">
        <f t="shared" si="1"/>
        <v>64041.428338577432</v>
      </c>
      <c r="P11" s="12">
        <f t="shared" si="1"/>
        <v>64041.428338577425</v>
      </c>
      <c r="Q11" s="12">
        <f t="shared" si="1"/>
        <v>64041.428338577425</v>
      </c>
      <c r="R11" s="12">
        <f t="shared" si="1"/>
        <v>64041.428338577425</v>
      </c>
      <c r="S11" s="12">
        <f t="shared" si="1"/>
        <v>64041.428338577425</v>
      </c>
      <c r="T11" s="12">
        <f t="shared" si="1"/>
        <v>64041.428338577425</v>
      </c>
      <c r="U11" s="12">
        <f t="shared" si="1"/>
        <v>64041.428338577425</v>
      </c>
    </row>
    <row r="12" spans="1:21">
      <c r="A12" t="s">
        <v>102</v>
      </c>
      <c r="B1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t="s">
        <v>102</v>
      </c>
      <c r="B13" s="2" t="s">
        <v>73</v>
      </c>
      <c r="C13" s="12">
        <f>C90</f>
        <v>2.8008826017612591</v>
      </c>
      <c r="D13" s="12">
        <f t="shared" ref="D13:U13" si="2">D90</f>
        <v>359.46806806907989</v>
      </c>
      <c r="E13" s="12">
        <f t="shared" si="2"/>
        <v>359.93179978549597</v>
      </c>
      <c r="F13" s="12">
        <f t="shared" si="2"/>
        <v>359.86786099497112</v>
      </c>
      <c r="G13" s="12">
        <f t="shared" si="2"/>
        <v>359.87668819256942</v>
      </c>
      <c r="H13" s="12">
        <f t="shared" si="2"/>
        <v>359.87546975363512</v>
      </c>
      <c r="I13" s="12">
        <f t="shared" si="2"/>
        <v>359.87563794184825</v>
      </c>
      <c r="J13" s="12">
        <f t="shared" si="2"/>
        <v>359.87561472578091</v>
      </c>
      <c r="K13" s="12">
        <f t="shared" si="2"/>
        <v>359.87561793063651</v>
      </c>
      <c r="L13" s="12">
        <f t="shared" si="2"/>
        <v>359.87561748802545</v>
      </c>
      <c r="M13" s="12">
        <f t="shared" si="2"/>
        <v>359.8756175491726</v>
      </c>
      <c r="N13" s="12">
        <f t="shared" si="2"/>
        <v>359.8756175407616</v>
      </c>
      <c r="O13" s="12">
        <f t="shared" si="2"/>
        <v>359.87561754180933</v>
      </c>
      <c r="P13" s="12">
        <f t="shared" si="2"/>
        <v>359.87561754172202</v>
      </c>
      <c r="Q13" s="12">
        <f t="shared" si="2"/>
        <v>359.87561754172202</v>
      </c>
      <c r="R13" s="12">
        <f t="shared" si="2"/>
        <v>359.87561754172202</v>
      </c>
      <c r="S13" s="12">
        <f t="shared" si="2"/>
        <v>359.87561754172202</v>
      </c>
      <c r="T13" s="12">
        <f t="shared" si="2"/>
        <v>359.87561754172202</v>
      </c>
      <c r="U13" s="12">
        <f t="shared" si="2"/>
        <v>359.87561754172202</v>
      </c>
    </row>
    <row r="14" spans="1:21">
      <c r="A14" t="s">
        <v>74</v>
      </c>
      <c r="B14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t="s">
        <v>74</v>
      </c>
      <c r="B15" s="2" t="s">
        <v>77</v>
      </c>
      <c r="C15" s="12">
        <f>C121</f>
        <v>7.1124451558716828E-2</v>
      </c>
      <c r="D15" s="12">
        <f t="shared" ref="D15:U15" si="3">D121</f>
        <v>359.8483401510548</v>
      </c>
      <c r="E15" s="12">
        <f t="shared" si="3"/>
        <v>359.87937707180754</v>
      </c>
      <c r="F15" s="12">
        <f t="shared" si="3"/>
        <v>359.8750984847411</v>
      </c>
      <c r="G15" s="12">
        <f t="shared" si="3"/>
        <v>359.87568918790021</v>
      </c>
      <c r="H15" s="12">
        <f t="shared" si="3"/>
        <v>359.87560765202034</v>
      </c>
      <c r="I15" s="12">
        <f t="shared" si="3"/>
        <v>359.87561890688994</v>
      </c>
      <c r="J15" s="12">
        <f t="shared" si="3"/>
        <v>359.87561735331838</v>
      </c>
      <c r="K15" s="12">
        <f t="shared" si="3"/>
        <v>359.87561756776813</v>
      </c>
      <c r="L15" s="12">
        <f t="shared" si="3"/>
        <v>359.87561753815135</v>
      </c>
      <c r="M15" s="12">
        <f t="shared" si="3"/>
        <v>359.87561754224589</v>
      </c>
      <c r="N15" s="12">
        <f t="shared" si="3"/>
        <v>359.87561754168564</v>
      </c>
      <c r="O15" s="12">
        <f t="shared" si="3"/>
        <v>359.87561754175658</v>
      </c>
      <c r="P15" s="12">
        <f t="shared" si="3"/>
        <v>359.87561754174931</v>
      </c>
      <c r="Q15" s="12">
        <f t="shared" si="3"/>
        <v>359.87561754174931</v>
      </c>
      <c r="R15" s="12">
        <f t="shared" si="3"/>
        <v>359.87561754174931</v>
      </c>
      <c r="S15" s="12">
        <f t="shared" si="3"/>
        <v>359.87561754174931</v>
      </c>
      <c r="T15" s="12">
        <f t="shared" si="3"/>
        <v>359.87561754174931</v>
      </c>
      <c r="U15" s="12">
        <f t="shared" si="3"/>
        <v>359.87561754174931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2.7297581502025423</v>
      </c>
      <c r="D17" s="12">
        <f t="shared" ref="D17:U17" si="4">D13-D15</f>
        <v>-0.38027208197490836</v>
      </c>
      <c r="E17" s="12">
        <f t="shared" si="4"/>
        <v>5.2422713688429212E-2</v>
      </c>
      <c r="F17" s="12">
        <f t="shared" si="4"/>
        <v>-7.237489769977401E-3</v>
      </c>
      <c r="G17" s="12">
        <f t="shared" si="4"/>
        <v>9.9900466921098996E-4</v>
      </c>
      <c r="H17" s="12">
        <f t="shared" si="4"/>
        <v>-1.3789838521915954E-4</v>
      </c>
      <c r="I17" s="12">
        <f t="shared" si="4"/>
        <v>1.9034958313568495E-5</v>
      </c>
      <c r="J17" s="12">
        <f t="shared" si="4"/>
        <v>-2.6275374693796039E-6</v>
      </c>
      <c r="K17" s="12">
        <f t="shared" si="4"/>
        <v>3.6286837712395936E-7</v>
      </c>
      <c r="L17" s="12">
        <f t="shared" si="4"/>
        <v>-5.0125890993513167E-8</v>
      </c>
      <c r="M17" s="12">
        <f t="shared" si="4"/>
        <v>6.9267116487026215E-9</v>
      </c>
      <c r="N17" s="12">
        <f t="shared" si="4"/>
        <v>-9.2404661700129509E-10</v>
      </c>
      <c r="O17" s="12">
        <f t="shared" si="4"/>
        <v>5.2750692702829838E-11</v>
      </c>
      <c r="P17" s="12">
        <f t="shared" si="4"/>
        <v>-2.7284841053187847E-11</v>
      </c>
      <c r="Q17" s="12">
        <f t="shared" si="4"/>
        <v>-2.7284841053187847E-11</v>
      </c>
      <c r="R17" s="12">
        <f t="shared" si="4"/>
        <v>-2.7284841053187847E-11</v>
      </c>
      <c r="S17" s="12">
        <f t="shared" si="4"/>
        <v>-2.7284841053187847E-11</v>
      </c>
      <c r="T17" s="12">
        <f t="shared" si="4"/>
        <v>-2.7284841053187847E-11</v>
      </c>
      <c r="U17" s="12">
        <f t="shared" si="4"/>
        <v>-2.7284841053187847E-11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64041.400903467205</v>
      </c>
      <c r="D19" s="12">
        <f>D11-(D17/D7)</f>
        <v>64041.432119878737</v>
      </c>
      <c r="E19" s="12">
        <f>E11-(E17/E7)</f>
        <v>64041.427816515221</v>
      </c>
      <c r="F19" s="12">
        <f t="shared" ref="F19:U19" si="5">F11-(F17/F7)</f>
        <v>64041.4284106384</v>
      </c>
      <c r="G19" s="12">
        <f t="shared" si="5"/>
        <v>64041.428328630434</v>
      </c>
      <c r="H19" s="12">
        <f t="shared" si="5"/>
        <v>64041.428339950471</v>
      </c>
      <c r="I19" s="12">
        <f t="shared" si="5"/>
        <v>64041.428338387901</v>
      </c>
      <c r="J19" s="12">
        <f t="shared" si="5"/>
        <v>64041.428338603597</v>
      </c>
      <c r="K19" s="12">
        <f t="shared" si="5"/>
        <v>64041.428338573809</v>
      </c>
      <c r="L19" s="12">
        <f t="shared" si="5"/>
        <v>64041.428338577927</v>
      </c>
      <c r="M19" s="12">
        <f t="shared" si="5"/>
        <v>64041.42833857736</v>
      </c>
      <c r="N19" s="12">
        <f t="shared" si="5"/>
        <v>64041.428338577432</v>
      </c>
      <c r="O19" s="12">
        <f t="shared" si="5"/>
        <v>64041.428338577425</v>
      </c>
      <c r="P19" s="12">
        <f t="shared" si="5"/>
        <v>64041.428338577425</v>
      </c>
      <c r="Q19" s="12">
        <f t="shared" si="5"/>
        <v>64041.428338577425</v>
      </c>
      <c r="R19" s="12">
        <f t="shared" si="5"/>
        <v>64041.428338577425</v>
      </c>
      <c r="S19" s="12">
        <f t="shared" si="5"/>
        <v>64041.428338577425</v>
      </c>
      <c r="T19" s="12">
        <f t="shared" si="5"/>
        <v>64041.428338577425</v>
      </c>
      <c r="U19" s="12">
        <f t="shared" si="5"/>
        <v>64041.428338577425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2">
        <f>C11-C19</f>
        <v>0.22408495872514322</v>
      </c>
      <c r="D21" s="12">
        <f>$C11-D19</f>
        <v>0.19286854719393887</v>
      </c>
      <c r="E21" s="12">
        <f>$C11-E19</f>
        <v>0.19717191070958506</v>
      </c>
      <c r="F21" s="12">
        <f t="shared" ref="F21:U21" si="6">$C11-F19</f>
        <v>0.19657778753025923</v>
      </c>
      <c r="G21" s="12">
        <f t="shared" si="6"/>
        <v>0.19665979549608892</v>
      </c>
      <c r="H21" s="12">
        <f t="shared" si="6"/>
        <v>0.19664847545936937</v>
      </c>
      <c r="I21" s="12">
        <f t="shared" si="6"/>
        <v>0.19665003802947467</v>
      </c>
      <c r="J21" s="12">
        <f>$C11-J19</f>
        <v>0.1966498223337112</v>
      </c>
      <c r="K21" s="12">
        <f t="shared" si="6"/>
        <v>0.19664985212148167</v>
      </c>
      <c r="L21" s="12">
        <f t="shared" si="6"/>
        <v>0.19664984800328966</v>
      </c>
      <c r="M21" s="12">
        <f t="shared" si="6"/>
        <v>0.19664984857081436</v>
      </c>
      <c r="N21" s="12">
        <f t="shared" si="6"/>
        <v>0.19664984849805478</v>
      </c>
      <c r="O21" s="12">
        <f t="shared" si="6"/>
        <v>0.19664984850533074</v>
      </c>
      <c r="P21" s="12">
        <f t="shared" si="6"/>
        <v>0.19664984850533074</v>
      </c>
      <c r="Q21" s="12">
        <f t="shared" si="6"/>
        <v>0.19664984850533074</v>
      </c>
      <c r="R21" s="12">
        <f t="shared" si="6"/>
        <v>0.19664984850533074</v>
      </c>
      <c r="S21" s="12">
        <f t="shared" si="6"/>
        <v>0.19664984850533074</v>
      </c>
      <c r="T21" s="12">
        <f t="shared" si="6"/>
        <v>0.19664984850533074</v>
      </c>
      <c r="U21" s="12">
        <f t="shared" si="6"/>
        <v>0.19664984850533074</v>
      </c>
    </row>
    <row r="22" spans="2:21">
      <c r="C22" s="12">
        <f>IF(C21&lt;0,IF(C21&lt;0,C19-C9,C19),IF(29.8&lt;C21,C19+C9,C19))</f>
        <v>64041.400903467205</v>
      </c>
      <c r="D22" s="12">
        <f t="shared" ref="D22:U22" si="7">IF(D21&lt;0,IF(D21&lt;0,D19-D9,D19),IF(29.8&lt;D21,D19+D9,D19))</f>
        <v>64041.432119878737</v>
      </c>
      <c r="E22" s="12">
        <f t="shared" si="7"/>
        <v>64041.427816515221</v>
      </c>
      <c r="F22" s="12">
        <f t="shared" si="7"/>
        <v>64041.4284106384</v>
      </c>
      <c r="G22" s="12">
        <f t="shared" si="7"/>
        <v>64041.428328630434</v>
      </c>
      <c r="H22" s="12">
        <f t="shared" si="7"/>
        <v>64041.428339950471</v>
      </c>
      <c r="I22" s="12">
        <f t="shared" si="7"/>
        <v>64041.428338387901</v>
      </c>
      <c r="J22" s="12">
        <f t="shared" si="7"/>
        <v>64041.428338603597</v>
      </c>
      <c r="K22" s="12">
        <f t="shared" si="7"/>
        <v>64041.428338573809</v>
      </c>
      <c r="L22" s="12">
        <f t="shared" si="7"/>
        <v>64041.428338577927</v>
      </c>
      <c r="M22" s="12">
        <f t="shared" si="7"/>
        <v>64041.42833857736</v>
      </c>
      <c r="N22" s="12">
        <f t="shared" si="7"/>
        <v>64041.428338577432</v>
      </c>
      <c r="O22" s="12">
        <f t="shared" si="7"/>
        <v>64041.428338577425</v>
      </c>
      <c r="P22" s="12">
        <f t="shared" si="7"/>
        <v>64041.428338577425</v>
      </c>
      <c r="Q22" s="12">
        <f t="shared" si="7"/>
        <v>64041.428338577425</v>
      </c>
      <c r="R22" s="12">
        <f t="shared" si="7"/>
        <v>64041.428338577425</v>
      </c>
      <c r="S22" s="12">
        <f t="shared" si="7"/>
        <v>64041.428338577425</v>
      </c>
      <c r="T22" s="12">
        <f t="shared" si="7"/>
        <v>64041.428338577425</v>
      </c>
      <c r="U22" s="12">
        <f t="shared" si="7"/>
        <v>64041.428338577425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104</v>
      </c>
      <c r="C26" t="s">
        <v>6</v>
      </c>
      <c r="D26" t="s">
        <v>7</v>
      </c>
      <c r="E26" t="s">
        <v>8</v>
      </c>
    </row>
    <row r="27" spans="2:21">
      <c r="B27" s="33">
        <f>B2</f>
        <v>49023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64041</v>
      </c>
    </row>
    <row r="30" spans="2:21">
      <c r="B30" s="30" t="s">
        <v>9</v>
      </c>
      <c r="C30" s="31">
        <f>C29+C27/24+D27/1440+E27/86400-0.375</f>
        <v>64041.62498842593</v>
      </c>
      <c r="D30" s="35">
        <f>D11</f>
        <v>64041.400903467205</v>
      </c>
      <c r="E30" s="35">
        <f t="shared" ref="E30:U30" si="8">E11</f>
        <v>64041.432119878737</v>
      </c>
      <c r="F30" s="35">
        <f t="shared" si="8"/>
        <v>64041.427816515221</v>
      </c>
      <c r="G30" s="35">
        <f t="shared" si="8"/>
        <v>64041.4284106384</v>
      </c>
      <c r="H30" s="35">
        <f t="shared" si="8"/>
        <v>64041.428328630434</v>
      </c>
      <c r="I30" s="35">
        <f t="shared" si="8"/>
        <v>64041.428339950471</v>
      </c>
      <c r="J30" s="35">
        <f t="shared" si="8"/>
        <v>64041.428338387901</v>
      </c>
      <c r="K30" s="35">
        <f t="shared" si="8"/>
        <v>64041.428338603597</v>
      </c>
      <c r="L30" s="35">
        <f t="shared" si="8"/>
        <v>64041.428338573809</v>
      </c>
      <c r="M30" s="35">
        <f t="shared" si="8"/>
        <v>64041.428338577927</v>
      </c>
      <c r="N30" s="35">
        <f t="shared" si="8"/>
        <v>64041.42833857736</v>
      </c>
      <c r="O30" s="35">
        <f t="shared" si="8"/>
        <v>64041.428338577432</v>
      </c>
      <c r="P30" s="35">
        <f t="shared" si="8"/>
        <v>64041.428338577425</v>
      </c>
      <c r="Q30" s="35">
        <f t="shared" si="8"/>
        <v>64041.428338577425</v>
      </c>
      <c r="R30" s="35">
        <f t="shared" si="8"/>
        <v>64041.428338577425</v>
      </c>
      <c r="S30" s="35">
        <f t="shared" si="8"/>
        <v>64041.428338577425</v>
      </c>
      <c r="T30" s="35">
        <f t="shared" si="8"/>
        <v>64041.428338577425</v>
      </c>
      <c r="U30" s="35">
        <f t="shared" si="8"/>
        <v>64041.428338577425</v>
      </c>
    </row>
    <row r="31" spans="2:21">
      <c r="B31" s="30" t="s">
        <v>2</v>
      </c>
      <c r="C31" s="31">
        <f>((C30-51544.5)/365.2425+64)/86400</f>
        <v>1.1367588665859088E-3</v>
      </c>
      <c r="D31" s="31">
        <f>((D30-51544.5)/365.2425+64)/86400</f>
        <v>1.1367517656162486E-3</v>
      </c>
      <c r="E31" s="31">
        <f t="shared" ref="E31:U31" si="9">((E30-51544.5)/365.2425+64)/86400</f>
        <v>1.1367527548249506E-3</v>
      </c>
      <c r="F31" s="31">
        <f t="shared" si="9"/>
        <v>1.1367526184567895E-3</v>
      </c>
      <c r="G31" s="31">
        <f t="shared" si="9"/>
        <v>1.1367526372838034E-3</v>
      </c>
      <c r="H31" s="31">
        <f t="shared" si="9"/>
        <v>1.1367526346850747E-3</v>
      </c>
      <c r="I31" s="31">
        <f t="shared" si="9"/>
        <v>1.1367526350437921E-3</v>
      </c>
      <c r="J31" s="31">
        <f t="shared" si="9"/>
        <v>1.1367526349942763E-3</v>
      </c>
      <c r="K31" s="31">
        <f t="shared" si="9"/>
        <v>1.1367526350011116E-3</v>
      </c>
      <c r="L31" s="31">
        <f t="shared" si="9"/>
        <v>1.1367526350001675E-3</v>
      </c>
      <c r="M31" s="31">
        <f t="shared" si="9"/>
        <v>1.136752635000298E-3</v>
      </c>
      <c r="N31" s="31">
        <f t="shared" si="9"/>
        <v>1.1367526350002802E-3</v>
      </c>
      <c r="O31" s="31">
        <f t="shared" si="9"/>
        <v>1.1367526350002824E-3</v>
      </c>
      <c r="P31" s="31">
        <f t="shared" si="9"/>
        <v>1.1367526350002824E-3</v>
      </c>
      <c r="Q31" s="31">
        <f t="shared" si="9"/>
        <v>1.1367526350002824E-3</v>
      </c>
      <c r="R31" s="31">
        <f t="shared" si="9"/>
        <v>1.1367526350002824E-3</v>
      </c>
      <c r="S31" s="31">
        <f t="shared" si="9"/>
        <v>1.1367526350002824E-3</v>
      </c>
      <c r="T31" s="31">
        <f t="shared" si="9"/>
        <v>1.1367526350002824E-3</v>
      </c>
      <c r="U31" s="31">
        <f t="shared" si="9"/>
        <v>1.1367526350002824E-3</v>
      </c>
    </row>
    <row r="32" spans="2:21">
      <c r="B32" s="30" t="s">
        <v>10</v>
      </c>
      <c r="C32" s="31">
        <f>(C30-51544.5+C31)/36525</f>
        <v>0.34215266598726346</v>
      </c>
      <c r="D32" s="31">
        <f>(D30-51544.5+D31)/36525</f>
        <v>0.3421465308752627</v>
      </c>
      <c r="E32" s="31">
        <f t="shared" ref="E32:U32" si="10">(E30-51544.5+E31)/36525</f>
        <v>0.34214738553405866</v>
      </c>
      <c r="F32" s="31">
        <f t="shared" si="10"/>
        <v>0.34214726771438303</v>
      </c>
      <c r="G32" s="31">
        <f t="shared" si="10"/>
        <v>0.34214728398058963</v>
      </c>
      <c r="H32" s="31">
        <f t="shared" si="10"/>
        <v>0.34214728173533387</v>
      </c>
      <c r="I32" s="31">
        <f t="shared" si="10"/>
        <v>0.34214728204525957</v>
      </c>
      <c r="J32" s="31">
        <f t="shared" si="10"/>
        <v>0.34214728200247874</v>
      </c>
      <c r="K32" s="31">
        <f t="shared" si="10"/>
        <v>0.34214728200838418</v>
      </c>
      <c r="L32" s="31">
        <f t="shared" si="10"/>
        <v>0.34214728200756861</v>
      </c>
      <c r="M32" s="31">
        <f t="shared" si="10"/>
        <v>0.34214728200768135</v>
      </c>
      <c r="N32" s="31">
        <f t="shared" si="10"/>
        <v>0.34214728200766581</v>
      </c>
      <c r="O32" s="31">
        <f t="shared" si="10"/>
        <v>0.34214728200766781</v>
      </c>
      <c r="P32" s="31">
        <f t="shared" si="10"/>
        <v>0.34214728200766764</v>
      </c>
      <c r="Q32" s="31">
        <f t="shared" si="10"/>
        <v>0.34214728200766764</v>
      </c>
      <c r="R32" s="31">
        <f t="shared" si="10"/>
        <v>0.34214728200766764</v>
      </c>
      <c r="S32" s="31">
        <f t="shared" si="10"/>
        <v>0.34214728200766764</v>
      </c>
      <c r="T32" s="31">
        <f t="shared" si="10"/>
        <v>0.34214728200766764</v>
      </c>
      <c r="U32" s="31">
        <f t="shared" si="10"/>
        <v>0.34214728200766764</v>
      </c>
    </row>
    <row r="33" spans="2:21">
      <c r="B33" s="7" t="s">
        <v>11</v>
      </c>
      <c r="C33" s="31">
        <f>218.3166+481267.811*C32-0.0015*C32*C32</f>
        <v>164885.38101190174</v>
      </c>
      <c r="D33">
        <f>218.3166+481267.811*D32-0.0015*D32*D32</f>
        <v>164882.42837998521</v>
      </c>
      <c r="E33">
        <f t="shared" ref="E33:U33" si="11">218.3166+481267.811*E32-0.0015*E32*E32</f>
        <v>164882.83969975219</v>
      </c>
      <c r="F33">
        <f t="shared" si="11"/>
        <v>164882.78299693496</v>
      </c>
      <c r="G33">
        <f t="shared" si="11"/>
        <v>164882.79082533659</v>
      </c>
      <c r="H33">
        <f t="shared" si="11"/>
        <v>164882.78974476724</v>
      </c>
      <c r="I33">
        <f t="shared" si="11"/>
        <v>164882.78989392452</v>
      </c>
      <c r="J33">
        <f t="shared" si="11"/>
        <v>164882.78987333548</v>
      </c>
      <c r="K33">
        <f t="shared" si="11"/>
        <v>164882.78987617759</v>
      </c>
      <c r="L33">
        <f t="shared" si="11"/>
        <v>164882.78987578506</v>
      </c>
      <c r="M33">
        <f t="shared" si="11"/>
        <v>164882.78987583934</v>
      </c>
      <c r="N33">
        <f t="shared" si="11"/>
        <v>164882.78987583186</v>
      </c>
      <c r="O33">
        <f t="shared" si="11"/>
        <v>164882.78987583282</v>
      </c>
      <c r="P33">
        <f t="shared" si="11"/>
        <v>164882.78987583274</v>
      </c>
      <c r="Q33">
        <f t="shared" si="11"/>
        <v>164882.78987583274</v>
      </c>
      <c r="R33">
        <f t="shared" si="11"/>
        <v>164882.78987583274</v>
      </c>
      <c r="S33">
        <f t="shared" si="11"/>
        <v>164882.78987583274</v>
      </c>
      <c r="T33">
        <f t="shared" si="11"/>
        <v>164882.78987583274</v>
      </c>
      <c r="U33">
        <f t="shared" si="11"/>
        <v>164882.78987583274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164882.22026638465</v>
      </c>
      <c r="D35" s="31">
        <f>D33+6.2888*COS((477198.868*D32+44.963)*D34)</f>
        <v>164878.99407455104</v>
      </c>
      <c r="E35" s="31">
        <f t="shared" ref="E35:U35" si="13">E33+6.2888*COS((477198.868*E32+44.963)*E34)</f>
        <v>164879.44298147119</v>
      </c>
      <c r="F35" s="31">
        <f t="shared" si="13"/>
        <v>164879.38108677615</v>
      </c>
      <c r="G35" s="31">
        <f t="shared" si="13"/>
        <v>164879.38963177463</v>
      </c>
      <c r="H35" s="31">
        <f t="shared" si="13"/>
        <v>164879.38845228832</v>
      </c>
      <c r="I35" s="31">
        <f t="shared" si="13"/>
        <v>164879.38861509963</v>
      </c>
      <c r="J35" s="31">
        <f t="shared" si="13"/>
        <v>164879.38859262582</v>
      </c>
      <c r="K35" s="31">
        <f t="shared" si="13"/>
        <v>164879.38859572812</v>
      </c>
      <c r="L35" s="31">
        <f t="shared" si="13"/>
        <v>164879.38859529965</v>
      </c>
      <c r="M35" s="31">
        <f t="shared" si="13"/>
        <v>164879.38859535891</v>
      </c>
      <c r="N35" s="31">
        <f t="shared" si="13"/>
        <v>164879.38859535073</v>
      </c>
      <c r="O35" s="31">
        <f t="shared" si="13"/>
        <v>164879.38859535177</v>
      </c>
      <c r="P35" s="31">
        <f t="shared" si="13"/>
        <v>164879.38859535169</v>
      </c>
      <c r="Q35" s="31">
        <f t="shared" si="13"/>
        <v>164879.38859535169</v>
      </c>
      <c r="R35" s="31">
        <f t="shared" si="13"/>
        <v>164879.38859535169</v>
      </c>
      <c r="S35" s="31">
        <f t="shared" si="13"/>
        <v>164879.38859535169</v>
      </c>
      <c r="T35" s="31">
        <f t="shared" si="13"/>
        <v>164879.38859535169</v>
      </c>
      <c r="U35" s="31">
        <f t="shared" si="13"/>
        <v>164879.38859535169</v>
      </c>
    </row>
    <row r="36" spans="2:21">
      <c r="B36" s="30" t="s">
        <v>5</v>
      </c>
      <c r="C36" s="31">
        <f>C35+1.274*COS((413335.35*C32+10.74)*C34)</f>
        <v>164883.11373134734</v>
      </c>
      <c r="D36" s="31">
        <f>D35+1.274*COS((413335.35*D32+10.74)*D34)</f>
        <v>164879.84648234208</v>
      </c>
      <c r="E36" s="31">
        <f t="shared" ref="E36:U36" si="14">E35+1.274*COS((413335.35*E32+10.74)*E34)</f>
        <v>164880.30121072993</v>
      </c>
      <c r="F36" s="31">
        <f t="shared" si="14"/>
        <v>164880.23851544556</v>
      </c>
      <c r="G36" s="31">
        <f t="shared" si="14"/>
        <v>164880.24717101041</v>
      </c>
      <c r="H36" s="31">
        <f t="shared" si="14"/>
        <v>164880.2459762631</v>
      </c>
      <c r="I36" s="31">
        <f t="shared" si="14"/>
        <v>164880.24614118101</v>
      </c>
      <c r="J36" s="31">
        <f t="shared" si="14"/>
        <v>164880.2461184164</v>
      </c>
      <c r="K36" s="31">
        <f t="shared" si="14"/>
        <v>164880.24612155886</v>
      </c>
      <c r="L36" s="31">
        <f t="shared" si="14"/>
        <v>164880.24612112483</v>
      </c>
      <c r="M36" s="31">
        <f t="shared" si="14"/>
        <v>164880.24612118484</v>
      </c>
      <c r="N36" s="31">
        <f t="shared" si="14"/>
        <v>164880.24612117658</v>
      </c>
      <c r="O36" s="31">
        <f t="shared" si="14"/>
        <v>164880.24612117762</v>
      </c>
      <c r="P36" s="31">
        <f t="shared" si="14"/>
        <v>164880.24612117754</v>
      </c>
      <c r="Q36" s="31">
        <f t="shared" si="14"/>
        <v>164880.24612117754</v>
      </c>
      <c r="R36" s="31">
        <f t="shared" si="14"/>
        <v>164880.24612117754</v>
      </c>
      <c r="S36" s="31">
        <f t="shared" si="14"/>
        <v>164880.24612117754</v>
      </c>
      <c r="T36" s="31">
        <f t="shared" si="14"/>
        <v>164880.24612117754</v>
      </c>
      <c r="U36" s="31">
        <f t="shared" si="14"/>
        <v>164880.24612117754</v>
      </c>
    </row>
    <row r="37" spans="2:21">
      <c r="B37" s="7" t="s">
        <v>12</v>
      </c>
      <c r="C37">
        <f>C36+0.6583*COS((890534.22*C32+145.7)*C34)</f>
        <v>164883.27697118034</v>
      </c>
      <c r="D37">
        <f>D36+0.6583*COS((890534.22*D32+145.7)*D34)</f>
        <v>164879.94826006715</v>
      </c>
      <c r="E37">
        <f t="shared" ref="E37:U37" si="15">E36+0.6583*COS((890534.22*E32+145.7)*E34)</f>
        <v>164880.41161876937</v>
      </c>
      <c r="F37">
        <f t="shared" si="15"/>
        <v>164880.34773486952</v>
      </c>
      <c r="G37">
        <f t="shared" si="15"/>
        <v>164880.35655455673</v>
      </c>
      <c r="H37">
        <f t="shared" si="15"/>
        <v>164880.35533715572</v>
      </c>
      <c r="I37">
        <f t="shared" si="15"/>
        <v>164880.35550520066</v>
      </c>
      <c r="J37">
        <f t="shared" si="15"/>
        <v>164880.35548200441</v>
      </c>
      <c r="K37">
        <f t="shared" si="15"/>
        <v>164880.35548520644</v>
      </c>
      <c r="L37">
        <f t="shared" si="15"/>
        <v>164880.35548476418</v>
      </c>
      <c r="M37">
        <f t="shared" si="15"/>
        <v>164880.35548482533</v>
      </c>
      <c r="N37">
        <f t="shared" si="15"/>
        <v>164880.35548481692</v>
      </c>
      <c r="O37">
        <f t="shared" si="15"/>
        <v>164880.35548481796</v>
      </c>
      <c r="P37">
        <f t="shared" si="15"/>
        <v>164880.35548481788</v>
      </c>
      <c r="Q37">
        <f t="shared" si="15"/>
        <v>164880.35548481788</v>
      </c>
      <c r="R37">
        <f t="shared" si="15"/>
        <v>164880.35548481788</v>
      </c>
      <c r="S37">
        <f t="shared" si="15"/>
        <v>164880.35548481788</v>
      </c>
      <c r="T37">
        <f t="shared" si="15"/>
        <v>164880.35548481788</v>
      </c>
      <c r="U37">
        <f t="shared" si="15"/>
        <v>164880.35548481788</v>
      </c>
    </row>
    <row r="38" spans="2:21">
      <c r="B38" s="7" t="s">
        <v>13</v>
      </c>
      <c r="C38">
        <f>C37+0.2136*COS((954397.74*C32+179.93)*C34)</f>
        <v>164883.09135977834</v>
      </c>
      <c r="D38">
        <f>D37+0.2136*COS((954397.74*D32+179.93)*D34)</f>
        <v>164879.75283343313</v>
      </c>
      <c r="E38">
        <f t="shared" ref="E38:U38" si="16">E37+0.2136*COS((954397.74*E32+179.93)*E34)</f>
        <v>164880.21743931706</v>
      </c>
      <c r="F38">
        <f t="shared" si="16"/>
        <v>164880.15338114151</v>
      </c>
      <c r="G38">
        <f t="shared" si="16"/>
        <v>164880.16222484471</v>
      </c>
      <c r="H38">
        <f t="shared" si="16"/>
        <v>164880.16100412791</v>
      </c>
      <c r="I38">
        <f t="shared" si="16"/>
        <v>164880.16117263053</v>
      </c>
      <c r="J38">
        <f t="shared" si="16"/>
        <v>164880.1611493711</v>
      </c>
      <c r="K38">
        <f t="shared" si="16"/>
        <v>164880.16115258183</v>
      </c>
      <c r="L38">
        <f t="shared" si="16"/>
        <v>164880.16115213837</v>
      </c>
      <c r="M38">
        <f t="shared" si="16"/>
        <v>164880.1611521997</v>
      </c>
      <c r="N38">
        <f t="shared" si="16"/>
        <v>164880.16115219126</v>
      </c>
      <c r="O38">
        <f t="shared" si="16"/>
        <v>164880.1611521923</v>
      </c>
      <c r="P38">
        <f t="shared" si="16"/>
        <v>164880.16115219222</v>
      </c>
      <c r="Q38">
        <f t="shared" si="16"/>
        <v>164880.16115219222</v>
      </c>
      <c r="R38">
        <f t="shared" si="16"/>
        <v>164880.16115219222</v>
      </c>
      <c r="S38">
        <f t="shared" si="16"/>
        <v>164880.16115219222</v>
      </c>
      <c r="T38">
        <f t="shared" si="16"/>
        <v>164880.16115219222</v>
      </c>
      <c r="U38">
        <f t="shared" si="16"/>
        <v>164880.16115219222</v>
      </c>
    </row>
    <row r="39" spans="2:21">
      <c r="B39" s="7" t="s">
        <v>14</v>
      </c>
      <c r="C39">
        <f>C38+0.1851*COS((35999.05*C32+87.53)*C34)</f>
        <v>164882.91281940698</v>
      </c>
      <c r="D39">
        <f>D38+0.1851*COS((35999.05*D32+87.53)*D34)</f>
        <v>164879.57448265143</v>
      </c>
      <c r="E39">
        <f t="shared" ref="E39:U39" si="17">E38+0.1851*COS((35999.05*E32+87.53)*E34)</f>
        <v>164880.03906196542</v>
      </c>
      <c r="F39">
        <f t="shared" si="17"/>
        <v>164879.97500744966</v>
      </c>
      <c r="G39">
        <f t="shared" si="17"/>
        <v>164879.98385064752</v>
      </c>
      <c r="H39">
        <f t="shared" si="17"/>
        <v>164879.98263000045</v>
      </c>
      <c r="I39">
        <f t="shared" si="17"/>
        <v>164879.98279849344</v>
      </c>
      <c r="J39">
        <f t="shared" si="17"/>
        <v>164879.98277523534</v>
      </c>
      <c r="K39">
        <f t="shared" si="17"/>
        <v>164879.9827784459</v>
      </c>
      <c r="L39">
        <f t="shared" si="17"/>
        <v>164879.98277800248</v>
      </c>
      <c r="M39">
        <f t="shared" si="17"/>
        <v>164879.9827780638</v>
      </c>
      <c r="N39">
        <f t="shared" si="17"/>
        <v>164879.98277805536</v>
      </c>
      <c r="O39">
        <f t="shared" si="17"/>
        <v>164879.98277805641</v>
      </c>
      <c r="P39">
        <f t="shared" si="17"/>
        <v>164879.98277805632</v>
      </c>
      <c r="Q39">
        <f t="shared" si="17"/>
        <v>164879.98277805632</v>
      </c>
      <c r="R39">
        <f t="shared" si="17"/>
        <v>164879.98277805632</v>
      </c>
      <c r="S39">
        <f t="shared" si="17"/>
        <v>164879.98277805632</v>
      </c>
      <c r="T39">
        <f t="shared" si="17"/>
        <v>164879.98277805632</v>
      </c>
      <c r="U39">
        <f t="shared" si="17"/>
        <v>164879.98277805632</v>
      </c>
    </row>
    <row r="40" spans="2:21">
      <c r="B40" s="7" t="s">
        <v>15</v>
      </c>
      <c r="C40">
        <f>C39+0.1144*COS((966404*C32+276.5)*C34)</f>
        <v>164882.90443095946</v>
      </c>
      <c r="D40">
        <f>D39+0.1144*COS((966404*D32+276.5)*D34)</f>
        <v>164879.57792432027</v>
      </c>
      <c r="E40">
        <f t="shared" ref="E40:U40" si="18">E39+0.1144*COS((966404*E32+276.5)*E34)</f>
        <v>164880.04085495029</v>
      </c>
      <c r="F40">
        <f t="shared" si="18"/>
        <v>164879.97702774504</v>
      </c>
      <c r="G40">
        <f t="shared" si="18"/>
        <v>164879.98583956083</v>
      </c>
      <c r="H40">
        <f t="shared" si="18"/>
        <v>164879.98462324549</v>
      </c>
      <c r="I40">
        <f t="shared" si="18"/>
        <v>164879.98479114054</v>
      </c>
      <c r="J40">
        <f t="shared" si="18"/>
        <v>164879.98476796498</v>
      </c>
      <c r="K40">
        <f t="shared" si="18"/>
        <v>164879.98477116416</v>
      </c>
      <c r="L40">
        <f t="shared" si="18"/>
        <v>164879.98477072231</v>
      </c>
      <c r="M40">
        <f t="shared" si="18"/>
        <v>164879.9847707834</v>
      </c>
      <c r="N40">
        <f t="shared" si="18"/>
        <v>164879.98477077499</v>
      </c>
      <c r="O40">
        <f t="shared" si="18"/>
        <v>164879.98477077603</v>
      </c>
      <c r="P40">
        <f t="shared" si="18"/>
        <v>164879.98477077595</v>
      </c>
      <c r="Q40">
        <f t="shared" si="18"/>
        <v>164879.98477077595</v>
      </c>
      <c r="R40">
        <f t="shared" si="18"/>
        <v>164879.98477077595</v>
      </c>
      <c r="S40">
        <f t="shared" si="18"/>
        <v>164879.98477077595</v>
      </c>
      <c r="T40">
        <f t="shared" si="18"/>
        <v>164879.98477077595</v>
      </c>
      <c r="U40">
        <f t="shared" si="18"/>
        <v>164879.98477077595</v>
      </c>
    </row>
    <row r="41" spans="2:21">
      <c r="B41" s="7" t="s">
        <v>16</v>
      </c>
      <c r="C41">
        <f>C40+0.0588*COS((63863.5*C32+124.2)*C34)</f>
        <v>164882.96115592099</v>
      </c>
      <c r="D41">
        <f>D40+0.0588*COS((63863.5*D32+124.2)*D34)</f>
        <v>164879.63475383213</v>
      </c>
      <c r="E41">
        <f t="shared" ref="E41:U41" si="19">E40+0.0588*COS((63863.5*E32+124.2)*E34)</f>
        <v>164880.09767005683</v>
      </c>
      <c r="F41">
        <f t="shared" si="19"/>
        <v>164880.03384484051</v>
      </c>
      <c r="G41">
        <f t="shared" si="19"/>
        <v>164880.04265638176</v>
      </c>
      <c r="H41">
        <f t="shared" si="19"/>
        <v>164880.04144010431</v>
      </c>
      <c r="I41">
        <f t="shared" si="19"/>
        <v>164880.04160799415</v>
      </c>
      <c r="J41">
        <f t="shared" si="19"/>
        <v>164880.04158481929</v>
      </c>
      <c r="K41">
        <f t="shared" si="19"/>
        <v>164880.04158801839</v>
      </c>
      <c r="L41">
        <f t="shared" si="19"/>
        <v>164880.04158757653</v>
      </c>
      <c r="M41">
        <f t="shared" si="19"/>
        <v>164880.04158763762</v>
      </c>
      <c r="N41">
        <f t="shared" si="19"/>
        <v>164880.04158762921</v>
      </c>
      <c r="O41">
        <f t="shared" si="19"/>
        <v>164880.04158763026</v>
      </c>
      <c r="P41">
        <f t="shared" si="19"/>
        <v>164880.04158763017</v>
      </c>
      <c r="Q41">
        <f t="shared" si="19"/>
        <v>164880.04158763017</v>
      </c>
      <c r="R41">
        <f t="shared" si="19"/>
        <v>164880.04158763017</v>
      </c>
      <c r="S41">
        <f t="shared" si="19"/>
        <v>164880.04158763017</v>
      </c>
      <c r="T41">
        <f t="shared" si="19"/>
        <v>164880.04158763017</v>
      </c>
      <c r="U41">
        <f t="shared" si="19"/>
        <v>164880.04158763017</v>
      </c>
    </row>
    <row r="42" spans="2:21">
      <c r="B42" s="7" t="s">
        <v>17</v>
      </c>
      <c r="C42">
        <f>C41+0.0571*COS((377336.3*C32+13.2)*C34)</f>
        <v>164882.9324515879</v>
      </c>
      <c r="D42">
        <f>D41+0.0571*COS((377336.3*D32+13.2)*D34)</f>
        <v>164879.6040790831</v>
      </c>
      <c r="E42">
        <f t="shared" ref="E42:U42" si="20">E41+0.0571*COS((377336.3*E32+13.2)*E34)</f>
        <v>164880.06726686953</v>
      </c>
      <c r="F42">
        <f t="shared" si="20"/>
        <v>164880.00340415942</v>
      </c>
      <c r="G42">
        <f t="shared" si="20"/>
        <v>164880.01222087597</v>
      </c>
      <c r="H42">
        <f t="shared" si="20"/>
        <v>164880.01100388414</v>
      </c>
      <c r="I42">
        <f t="shared" si="20"/>
        <v>164880.01117187261</v>
      </c>
      <c r="J42">
        <f t="shared" si="20"/>
        <v>164880.01114868413</v>
      </c>
      <c r="K42">
        <f t="shared" si="20"/>
        <v>164880.01115188509</v>
      </c>
      <c r="L42">
        <f t="shared" si="20"/>
        <v>164880.011151443</v>
      </c>
      <c r="M42">
        <f t="shared" si="20"/>
        <v>164880.01115150412</v>
      </c>
      <c r="N42">
        <f t="shared" si="20"/>
        <v>164880.01115149571</v>
      </c>
      <c r="O42">
        <f t="shared" si="20"/>
        <v>164880.01115149676</v>
      </c>
      <c r="P42">
        <f t="shared" si="20"/>
        <v>164880.01115149667</v>
      </c>
      <c r="Q42">
        <f t="shared" si="20"/>
        <v>164880.01115149667</v>
      </c>
      <c r="R42">
        <f t="shared" si="20"/>
        <v>164880.01115149667</v>
      </c>
      <c r="S42">
        <f t="shared" si="20"/>
        <v>164880.01115149667</v>
      </c>
      <c r="T42">
        <f t="shared" si="20"/>
        <v>164880.01115149667</v>
      </c>
      <c r="U42">
        <f t="shared" si="20"/>
        <v>164880.01115149667</v>
      </c>
    </row>
    <row r="43" spans="2:21">
      <c r="B43" s="7" t="s">
        <v>18</v>
      </c>
      <c r="C43">
        <f>C42+0.0533*COS((1367733.1*C32+280.7)*C34)</f>
        <v>164882.91796279428</v>
      </c>
      <c r="D43">
        <f>D42+0.0533*COS((1367733.1*D32+280.7)*D34)</f>
        <v>164879.58226016592</v>
      </c>
      <c r="E43">
        <f t="shared" ref="E43:U43" si="21">E42+0.0533*COS((1367733.1*E32+280.7)*E34)</f>
        <v>164880.04644455979</v>
      </c>
      <c r="F43">
        <f t="shared" si="21"/>
        <v>164879.98244393713</v>
      </c>
      <c r="G43">
        <f t="shared" si="21"/>
        <v>164879.99127968407</v>
      </c>
      <c r="H43">
        <f t="shared" si="21"/>
        <v>164879.99006006526</v>
      </c>
      <c r="I43">
        <f t="shared" si="21"/>
        <v>164879.99022841634</v>
      </c>
      <c r="J43">
        <f t="shared" si="21"/>
        <v>164879.9902051778</v>
      </c>
      <c r="K43">
        <f t="shared" si="21"/>
        <v>164879.99020838569</v>
      </c>
      <c r="L43">
        <f t="shared" si="21"/>
        <v>164879.99020794264</v>
      </c>
      <c r="M43">
        <f t="shared" si="21"/>
        <v>164879.99020800387</v>
      </c>
      <c r="N43">
        <f t="shared" si="21"/>
        <v>164879.99020799546</v>
      </c>
      <c r="O43">
        <f t="shared" si="21"/>
        <v>164879.99020799651</v>
      </c>
      <c r="P43">
        <f t="shared" si="21"/>
        <v>164879.99020799642</v>
      </c>
      <c r="Q43">
        <f t="shared" si="21"/>
        <v>164879.99020799642</v>
      </c>
      <c r="R43">
        <f t="shared" si="21"/>
        <v>164879.99020799642</v>
      </c>
      <c r="S43">
        <f t="shared" si="21"/>
        <v>164879.99020799642</v>
      </c>
      <c r="T43">
        <f t="shared" si="21"/>
        <v>164879.99020799642</v>
      </c>
      <c r="U43">
        <f t="shared" si="21"/>
        <v>164879.99020799642</v>
      </c>
    </row>
    <row r="44" spans="2:21">
      <c r="B44" s="7" t="s">
        <v>19</v>
      </c>
      <c r="C44">
        <f>C43+0.0458*COS((854535.2*C32+148.2)*C34)</f>
        <v>164882.87817822737</v>
      </c>
      <c r="D44">
        <f>D43+0.0458*COS((854535.2*D32+148.2)*D34)</f>
        <v>164879.54056876776</v>
      </c>
      <c r="E44">
        <f t="shared" ref="E44:U44" si="22">E43+0.0458*COS((854535.2*E32+148.2)*E34)</f>
        <v>164880.00499821597</v>
      </c>
      <c r="F44">
        <f t="shared" si="22"/>
        <v>164879.94096341007</v>
      </c>
      <c r="G44">
        <f t="shared" si="22"/>
        <v>164879.94980386875</v>
      </c>
      <c r="H44">
        <f t="shared" si="22"/>
        <v>164879.94858359941</v>
      </c>
      <c r="I44">
        <f t="shared" si="22"/>
        <v>164879.94875204028</v>
      </c>
      <c r="J44">
        <f t="shared" si="22"/>
        <v>164879.94872878934</v>
      </c>
      <c r="K44">
        <f t="shared" si="22"/>
        <v>164879.94873199894</v>
      </c>
      <c r="L44">
        <f t="shared" si="22"/>
        <v>164879.94873155566</v>
      </c>
      <c r="M44">
        <f t="shared" si="22"/>
        <v>164879.94873161693</v>
      </c>
      <c r="N44">
        <f t="shared" si="22"/>
        <v>164879.94873160851</v>
      </c>
      <c r="O44">
        <f t="shared" si="22"/>
        <v>164879.94873160956</v>
      </c>
      <c r="P44">
        <f t="shared" si="22"/>
        <v>164879.94873160947</v>
      </c>
      <c r="Q44">
        <f t="shared" si="22"/>
        <v>164879.94873160947</v>
      </c>
      <c r="R44">
        <f t="shared" si="22"/>
        <v>164879.94873160947</v>
      </c>
      <c r="S44">
        <f t="shared" si="22"/>
        <v>164879.94873160947</v>
      </c>
      <c r="T44">
        <f t="shared" si="22"/>
        <v>164879.94873160947</v>
      </c>
      <c r="U44">
        <f t="shared" si="22"/>
        <v>164879.94873160947</v>
      </c>
    </row>
    <row r="45" spans="2:21">
      <c r="B45" s="7" t="s">
        <v>20</v>
      </c>
      <c r="C45">
        <f>C44+0.0409*COS((441199.8*C32+47.4)*C34)</f>
        <v>164882.83865568539</v>
      </c>
      <c r="D45">
        <f>D44+0.0409*COS((441199.8*D32+47.4)*D34)</f>
        <v>164879.50158737416</v>
      </c>
      <c r="E45">
        <f t="shared" ref="E45:U45" si="23">E44+0.0409*COS((441199.8*E32+47.4)*E34)</f>
        <v>164879.96593619275</v>
      </c>
      <c r="F45">
        <f t="shared" si="23"/>
        <v>164879.90191240163</v>
      </c>
      <c r="G45">
        <f t="shared" si="23"/>
        <v>164879.91075133771</v>
      </c>
      <c r="H45">
        <f t="shared" si="23"/>
        <v>164879.90953127851</v>
      </c>
      <c r="I45">
        <f t="shared" si="23"/>
        <v>164879.90969969035</v>
      </c>
      <c r="J45">
        <f t="shared" si="23"/>
        <v>164879.90967644344</v>
      </c>
      <c r="K45">
        <f t="shared" si="23"/>
        <v>164879.90967965248</v>
      </c>
      <c r="L45">
        <f t="shared" si="23"/>
        <v>164879.90967920926</v>
      </c>
      <c r="M45">
        <f t="shared" si="23"/>
        <v>164879.90967927052</v>
      </c>
      <c r="N45">
        <f t="shared" si="23"/>
        <v>164879.90967926211</v>
      </c>
      <c r="O45">
        <f t="shared" si="23"/>
        <v>164879.90967926316</v>
      </c>
      <c r="P45">
        <f t="shared" si="23"/>
        <v>164879.90967926307</v>
      </c>
      <c r="Q45">
        <f t="shared" si="23"/>
        <v>164879.90967926307</v>
      </c>
      <c r="R45">
        <f t="shared" si="23"/>
        <v>164879.90967926307</v>
      </c>
      <c r="S45">
        <f t="shared" si="23"/>
        <v>164879.90967926307</v>
      </c>
      <c r="T45">
        <f t="shared" si="23"/>
        <v>164879.90967926307</v>
      </c>
      <c r="U45">
        <f t="shared" si="23"/>
        <v>164879.90967926307</v>
      </c>
    </row>
    <row r="46" spans="2:21">
      <c r="B46" s="7" t="s">
        <v>21</v>
      </c>
      <c r="C46">
        <f>C45+0.0347*COS((445267.1*C32+27.9)*C34)</f>
        <v>164882.83429139614</v>
      </c>
      <c r="D46">
        <f>D45+0.0347*COS((445267.1*D32+27.9)*D34)</f>
        <v>164879.49886872098</v>
      </c>
      <c r="E46">
        <f t="shared" ref="E46:U46" si="24">E45+0.0347*COS((445267.1*E32+27.9)*E34)</f>
        <v>164879.9629878366</v>
      </c>
      <c r="F46">
        <f t="shared" si="24"/>
        <v>164879.89899570387</v>
      </c>
      <c r="G46">
        <f t="shared" si="24"/>
        <v>164879.90783026902</v>
      </c>
      <c r="H46">
        <f t="shared" si="24"/>
        <v>164879.90661081314</v>
      </c>
      <c r="I46">
        <f t="shared" si="24"/>
        <v>164879.90677914172</v>
      </c>
      <c r="J46">
        <f t="shared" si="24"/>
        <v>164879.9067559063</v>
      </c>
      <c r="K46">
        <f t="shared" si="24"/>
        <v>164879.90675911374</v>
      </c>
      <c r="L46">
        <f t="shared" si="24"/>
        <v>164879.90675867075</v>
      </c>
      <c r="M46">
        <f t="shared" si="24"/>
        <v>164879.90675873199</v>
      </c>
      <c r="N46">
        <f t="shared" si="24"/>
        <v>164879.90675872358</v>
      </c>
      <c r="O46">
        <f t="shared" si="24"/>
        <v>164879.90675872462</v>
      </c>
      <c r="P46">
        <f t="shared" si="24"/>
        <v>164879.90675872454</v>
      </c>
      <c r="Q46">
        <f t="shared" si="24"/>
        <v>164879.90675872454</v>
      </c>
      <c r="R46">
        <f t="shared" si="24"/>
        <v>164879.90675872454</v>
      </c>
      <c r="S46">
        <f t="shared" si="24"/>
        <v>164879.90675872454</v>
      </c>
      <c r="T46">
        <f t="shared" si="24"/>
        <v>164879.90675872454</v>
      </c>
      <c r="U46">
        <f t="shared" si="24"/>
        <v>164879.90675872454</v>
      </c>
    </row>
    <row r="47" spans="2:21">
      <c r="B47" s="7" t="s">
        <v>22</v>
      </c>
      <c r="C47">
        <f>C46+0.0304*COS((513197.9*C32+222.5)*C34)</f>
        <v>164882.81297253139</v>
      </c>
      <c r="D47">
        <f>D46+0.0304*COS((513197.9*D32+222.5)*D34)</f>
        <v>164879.47877234855</v>
      </c>
      <c r="E47">
        <f t="shared" ref="E47:U47" si="25">E46+0.0304*COS((513197.9*E32+222.5)*E34)</f>
        <v>164879.94271744025</v>
      </c>
      <c r="F47">
        <f t="shared" si="25"/>
        <v>164879.87874922738</v>
      </c>
      <c r="G47">
        <f t="shared" si="25"/>
        <v>164879.88758048881</v>
      </c>
      <c r="H47">
        <f t="shared" si="25"/>
        <v>164879.8863614889</v>
      </c>
      <c r="I47">
        <f t="shared" si="25"/>
        <v>164879.88652975456</v>
      </c>
      <c r="J47">
        <f t="shared" si="25"/>
        <v>164879.88650652781</v>
      </c>
      <c r="K47">
        <f t="shared" si="25"/>
        <v>164879.88650973406</v>
      </c>
      <c r="L47">
        <f t="shared" si="25"/>
        <v>164879.88650929125</v>
      </c>
      <c r="M47">
        <f t="shared" si="25"/>
        <v>164879.88650935245</v>
      </c>
      <c r="N47">
        <f t="shared" si="25"/>
        <v>164879.88650934404</v>
      </c>
      <c r="O47">
        <f t="shared" si="25"/>
        <v>164879.88650934509</v>
      </c>
      <c r="P47">
        <f t="shared" si="25"/>
        <v>164879.886509345</v>
      </c>
      <c r="Q47">
        <f t="shared" si="25"/>
        <v>164879.886509345</v>
      </c>
      <c r="R47">
        <f t="shared" si="25"/>
        <v>164879.886509345</v>
      </c>
      <c r="S47">
        <f t="shared" si="25"/>
        <v>164879.886509345</v>
      </c>
      <c r="T47">
        <f t="shared" si="25"/>
        <v>164879.886509345</v>
      </c>
      <c r="U47">
        <f t="shared" si="25"/>
        <v>164879.886509345</v>
      </c>
    </row>
    <row r="48" spans="2:21">
      <c r="B48" s="7" t="s">
        <v>23</v>
      </c>
      <c r="C48">
        <f>C47+0.0154*COS((75870*C32+41)*C34)</f>
        <v>164882.81561421073</v>
      </c>
      <c r="D48">
        <f>D47+0.0154*COS((75870*D32+41)*D34)</f>
        <v>164879.48153719454</v>
      </c>
      <c r="E48">
        <f t="shared" ref="E48:U48" si="26">E47+0.0154*COS((75870*E32+41)*E34)</f>
        <v>164879.94546513911</v>
      </c>
      <c r="F48">
        <f t="shared" si="26"/>
        <v>164879.88149929029</v>
      </c>
      <c r="G48">
        <f t="shared" si="26"/>
        <v>164879.89033022535</v>
      </c>
      <c r="H48">
        <f t="shared" si="26"/>
        <v>164879.88911127049</v>
      </c>
      <c r="I48">
        <f t="shared" si="26"/>
        <v>164879.88927952992</v>
      </c>
      <c r="J48">
        <f t="shared" si="26"/>
        <v>164879.88925630404</v>
      </c>
      <c r="K48">
        <f t="shared" si="26"/>
        <v>164879.88925951018</v>
      </c>
      <c r="L48">
        <f t="shared" si="26"/>
        <v>164879.88925906736</v>
      </c>
      <c r="M48">
        <f t="shared" si="26"/>
        <v>164879.88925912857</v>
      </c>
      <c r="N48">
        <f t="shared" si="26"/>
        <v>164879.88925912016</v>
      </c>
      <c r="O48">
        <f t="shared" si="26"/>
        <v>164879.88925912121</v>
      </c>
      <c r="P48">
        <f t="shared" si="26"/>
        <v>164879.88925912112</v>
      </c>
      <c r="Q48">
        <f t="shared" si="26"/>
        <v>164879.88925912112</v>
      </c>
      <c r="R48">
        <f t="shared" si="26"/>
        <v>164879.88925912112</v>
      </c>
      <c r="S48">
        <f t="shared" si="26"/>
        <v>164879.88925912112</v>
      </c>
      <c r="T48">
        <f t="shared" si="26"/>
        <v>164879.88925912112</v>
      </c>
      <c r="U48">
        <f t="shared" si="26"/>
        <v>164879.88925912112</v>
      </c>
    </row>
    <row r="49" spans="2:21">
      <c r="B49" s="7" t="s">
        <v>24</v>
      </c>
      <c r="C49">
        <f>C48+0.0125*COS((1443603*C32+52)*C34)</f>
        <v>164882.82097292834</v>
      </c>
      <c r="D49">
        <f>D48+0.0125*COS((1443603*D32+52)*D34)</f>
        <v>164879.48857073925</v>
      </c>
      <c r="E49">
        <f t="shared" ref="E49:U49" si="27">E48+0.0125*COS((1443603*E32+52)*E34)</f>
        <v>164879.95227455432</v>
      </c>
      <c r="F49">
        <f t="shared" si="27"/>
        <v>164879.88833979302</v>
      </c>
      <c r="G49">
        <f t="shared" si="27"/>
        <v>164879.89716643971</v>
      </c>
      <c r="H49">
        <f t="shared" si="27"/>
        <v>164879.89594807685</v>
      </c>
      <c r="I49">
        <f t="shared" si="27"/>
        <v>164879.89611625456</v>
      </c>
      <c r="J49">
        <f t="shared" si="27"/>
        <v>164879.89609303998</v>
      </c>
      <c r="K49">
        <f t="shared" si="27"/>
        <v>164879.89609624454</v>
      </c>
      <c r="L49">
        <f t="shared" si="27"/>
        <v>164879.89609580196</v>
      </c>
      <c r="M49">
        <f t="shared" si="27"/>
        <v>164879.89609586314</v>
      </c>
      <c r="N49">
        <f t="shared" si="27"/>
        <v>164879.89609585472</v>
      </c>
      <c r="O49">
        <f t="shared" si="27"/>
        <v>164879.89609585577</v>
      </c>
      <c r="P49">
        <f t="shared" si="27"/>
        <v>164879.89609585569</v>
      </c>
      <c r="Q49">
        <f t="shared" si="27"/>
        <v>164879.89609585569</v>
      </c>
      <c r="R49">
        <f t="shared" si="27"/>
        <v>164879.89609585569</v>
      </c>
      <c r="S49">
        <f t="shared" si="27"/>
        <v>164879.89609585569</v>
      </c>
      <c r="T49">
        <f t="shared" si="27"/>
        <v>164879.89609585569</v>
      </c>
      <c r="U49">
        <f t="shared" si="27"/>
        <v>164879.89609585569</v>
      </c>
    </row>
    <row r="50" spans="2:21">
      <c r="B50" s="7" t="s">
        <v>25</v>
      </c>
      <c r="C50">
        <f>C49+0.011*COS((489205*C32+142)*C34)</f>
        <v>164882.81469587301</v>
      </c>
      <c r="D50">
        <f>D49+0.011*COS((489205*D32+142)*D34)</f>
        <v>164879.48277526381</v>
      </c>
      <c r="E50">
        <f t="shared" ref="E50:U50" si="28">E49+0.011*COS((489205*E32+142)*E34)</f>
        <v>164879.94641100813</v>
      </c>
      <c r="F50">
        <f t="shared" si="28"/>
        <v>164879.8824856123</v>
      </c>
      <c r="G50">
        <f t="shared" si="28"/>
        <v>164879.89131096564</v>
      </c>
      <c r="H50">
        <f t="shared" si="28"/>
        <v>164879.89009278131</v>
      </c>
      <c r="I50">
        <f t="shared" si="28"/>
        <v>164879.89026093436</v>
      </c>
      <c r="J50">
        <f t="shared" si="28"/>
        <v>164879.89023772319</v>
      </c>
      <c r="K50">
        <f t="shared" si="28"/>
        <v>164879.89024092729</v>
      </c>
      <c r="L50">
        <f t="shared" si="28"/>
        <v>164879.89024048476</v>
      </c>
      <c r="M50">
        <f t="shared" si="28"/>
        <v>164879.89024054594</v>
      </c>
      <c r="N50">
        <f t="shared" si="28"/>
        <v>164879.89024053753</v>
      </c>
      <c r="O50">
        <f t="shared" si="28"/>
        <v>164879.89024053857</v>
      </c>
      <c r="P50">
        <f t="shared" si="28"/>
        <v>164879.89024053849</v>
      </c>
      <c r="Q50">
        <f t="shared" si="28"/>
        <v>164879.89024053849</v>
      </c>
      <c r="R50">
        <f t="shared" si="28"/>
        <v>164879.89024053849</v>
      </c>
      <c r="S50">
        <f t="shared" si="28"/>
        <v>164879.89024053849</v>
      </c>
      <c r="T50">
        <f t="shared" si="28"/>
        <v>164879.89024053849</v>
      </c>
      <c r="U50">
        <f t="shared" si="28"/>
        <v>164879.89024053849</v>
      </c>
    </row>
    <row r="51" spans="2:21">
      <c r="B51" s="7" t="s">
        <v>26</v>
      </c>
      <c r="C51">
        <f>C50+0.0107*COS((1303870*C32+246)*C34)</f>
        <v>164882.82382853579</v>
      </c>
      <c r="D51">
        <f>D50+0.0107*COS((1303870*D32+246)*D34)</f>
        <v>164879.49104318258</v>
      </c>
      <c r="E51">
        <f t="shared" ref="E51:U51" si="29">E50+0.0107*COS((1303870*E32+246)*E34)</f>
        <v>164879.954809455</v>
      </c>
      <c r="F51">
        <f t="shared" si="29"/>
        <v>164879.8908662528</v>
      </c>
      <c r="G51">
        <f t="shared" si="29"/>
        <v>164879.8996940681</v>
      </c>
      <c r="H51">
        <f t="shared" si="29"/>
        <v>164879.898475544</v>
      </c>
      <c r="I51">
        <f t="shared" si="29"/>
        <v>164879.89864374395</v>
      </c>
      <c r="J51">
        <f t="shared" si="29"/>
        <v>164879.89862052631</v>
      </c>
      <c r="K51">
        <f t="shared" si="29"/>
        <v>164879.89862373131</v>
      </c>
      <c r="L51">
        <f t="shared" si="29"/>
        <v>164879.89862328864</v>
      </c>
      <c r="M51">
        <f t="shared" si="29"/>
        <v>164879.89862334984</v>
      </c>
      <c r="N51">
        <f t="shared" si="29"/>
        <v>164879.89862334143</v>
      </c>
      <c r="O51">
        <f t="shared" si="29"/>
        <v>164879.89862334248</v>
      </c>
      <c r="P51">
        <f t="shared" si="29"/>
        <v>164879.89862334239</v>
      </c>
      <c r="Q51">
        <f t="shared" si="29"/>
        <v>164879.89862334239</v>
      </c>
      <c r="R51">
        <f t="shared" si="29"/>
        <v>164879.89862334239</v>
      </c>
      <c r="S51">
        <f t="shared" si="29"/>
        <v>164879.89862334239</v>
      </c>
      <c r="T51">
        <f t="shared" si="29"/>
        <v>164879.89862334239</v>
      </c>
      <c r="U51">
        <f t="shared" si="29"/>
        <v>164879.89862334239</v>
      </c>
    </row>
    <row r="52" spans="2:21">
      <c r="B52" s="7" t="s">
        <v>27</v>
      </c>
      <c r="C52">
        <f>C51+0.01*COS((1431597*C32+315)*C34)</f>
        <v>164882.8138286467</v>
      </c>
      <c r="D52">
        <f>D51+0.01*COS((1431597*D32+315)*D34)</f>
        <v>164879.48116774604</v>
      </c>
      <c r="E52">
        <f t="shared" ref="E52:U52" si="30">E51+0.01*COS((1431597*E32+315)*E34)</f>
        <v>164879.9449026722</v>
      </c>
      <c r="F52">
        <f t="shared" si="30"/>
        <v>164879.88096352309</v>
      </c>
      <c r="G52">
        <f t="shared" si="30"/>
        <v>164879.88979077371</v>
      </c>
      <c r="H52">
        <f t="shared" si="30"/>
        <v>164879.88857232747</v>
      </c>
      <c r="I52">
        <f t="shared" si="30"/>
        <v>164879.88874051668</v>
      </c>
      <c r="J52">
        <f t="shared" si="30"/>
        <v>164879.88871730052</v>
      </c>
      <c r="K52">
        <f t="shared" si="30"/>
        <v>164879.88872050532</v>
      </c>
      <c r="L52">
        <f t="shared" si="30"/>
        <v>164879.88872006265</v>
      </c>
      <c r="M52">
        <f t="shared" si="30"/>
        <v>164879.88872012385</v>
      </c>
      <c r="N52">
        <f t="shared" si="30"/>
        <v>164879.88872011544</v>
      </c>
      <c r="O52">
        <f t="shared" si="30"/>
        <v>164879.88872011649</v>
      </c>
      <c r="P52">
        <f t="shared" si="30"/>
        <v>164879.8887201164</v>
      </c>
      <c r="Q52">
        <f t="shared" si="30"/>
        <v>164879.8887201164</v>
      </c>
      <c r="R52">
        <f t="shared" si="30"/>
        <v>164879.8887201164</v>
      </c>
      <c r="S52">
        <f t="shared" si="30"/>
        <v>164879.8887201164</v>
      </c>
      <c r="T52">
        <f t="shared" si="30"/>
        <v>164879.8887201164</v>
      </c>
      <c r="U52">
        <f t="shared" si="30"/>
        <v>164879.8887201164</v>
      </c>
    </row>
    <row r="53" spans="2:21">
      <c r="B53" s="7" t="s">
        <v>28</v>
      </c>
      <c r="C53">
        <f>C52+0.0085*COS((826671*C32+111)*C34)</f>
        <v>164882.82232641336</v>
      </c>
      <c r="D53">
        <f>D52+0.0085*COS((826671*D32+111)*D34)</f>
        <v>164879.48961501822</v>
      </c>
      <c r="E53">
        <f t="shared" ref="E53:U53" si="31">E52+0.0085*COS((826671*E32+111)*E34)</f>
        <v>164879.95336095849</v>
      </c>
      <c r="F53">
        <f t="shared" si="31"/>
        <v>164879.8894203674</v>
      </c>
      <c r="G53">
        <f t="shared" si="31"/>
        <v>164879.89824781858</v>
      </c>
      <c r="H53">
        <f t="shared" si="31"/>
        <v>164879.89702934469</v>
      </c>
      <c r="I53">
        <f t="shared" si="31"/>
        <v>164879.89719753771</v>
      </c>
      <c r="J53">
        <f t="shared" si="31"/>
        <v>164879.89717432103</v>
      </c>
      <c r="K53">
        <f t="shared" si="31"/>
        <v>164879.89717752588</v>
      </c>
      <c r="L53">
        <f t="shared" si="31"/>
        <v>164879.89717708321</v>
      </c>
      <c r="M53">
        <f t="shared" si="31"/>
        <v>164879.89717714442</v>
      </c>
      <c r="N53">
        <f t="shared" si="31"/>
        <v>164879.89717713601</v>
      </c>
      <c r="O53">
        <f t="shared" si="31"/>
        <v>164879.89717713706</v>
      </c>
      <c r="P53">
        <f t="shared" si="31"/>
        <v>164879.89717713697</v>
      </c>
      <c r="Q53">
        <f t="shared" si="31"/>
        <v>164879.89717713697</v>
      </c>
      <c r="R53">
        <f t="shared" si="31"/>
        <v>164879.89717713697</v>
      </c>
      <c r="S53">
        <f t="shared" si="31"/>
        <v>164879.89717713697</v>
      </c>
      <c r="T53">
        <f t="shared" si="31"/>
        <v>164879.89717713697</v>
      </c>
      <c r="U53">
        <f t="shared" si="31"/>
        <v>164879.89717713697</v>
      </c>
    </row>
    <row r="54" spans="2:21">
      <c r="B54" s="7" t="s">
        <v>29</v>
      </c>
      <c r="C54">
        <f>C53+0.0079*COS((449334*C32+188)*C34)</f>
        <v>164882.81540531959</v>
      </c>
      <c r="D54">
        <f>D53+0.0079*COS((449334*D32+188)*D34)</f>
        <v>164879.48251873942</v>
      </c>
      <c r="E54">
        <f t="shared" ref="E54:U54" si="32">E53+0.0079*COS((449334*E32+188)*E34)</f>
        <v>164879.94628810824</v>
      </c>
      <c r="F54">
        <f t="shared" si="32"/>
        <v>164879.88234426847</v>
      </c>
      <c r="G54">
        <f t="shared" si="32"/>
        <v>164879.89117216782</v>
      </c>
      <c r="H54">
        <f t="shared" si="32"/>
        <v>164879.88995363205</v>
      </c>
      <c r="I54">
        <f t="shared" si="32"/>
        <v>164879.8901218336</v>
      </c>
      <c r="J54">
        <f t="shared" si="32"/>
        <v>164879.89009861575</v>
      </c>
      <c r="K54">
        <f t="shared" si="32"/>
        <v>164879.89010182075</v>
      </c>
      <c r="L54">
        <f t="shared" si="32"/>
        <v>164879.89010137809</v>
      </c>
      <c r="M54">
        <f t="shared" si="32"/>
        <v>164879.89010143929</v>
      </c>
      <c r="N54">
        <f t="shared" si="32"/>
        <v>164879.89010143088</v>
      </c>
      <c r="O54">
        <f t="shared" si="32"/>
        <v>164879.89010143193</v>
      </c>
      <c r="P54">
        <f t="shared" si="32"/>
        <v>164879.89010143184</v>
      </c>
      <c r="Q54">
        <f t="shared" si="32"/>
        <v>164879.89010143184</v>
      </c>
      <c r="R54">
        <f t="shared" si="32"/>
        <v>164879.89010143184</v>
      </c>
      <c r="S54">
        <f t="shared" si="32"/>
        <v>164879.89010143184</v>
      </c>
      <c r="T54">
        <f t="shared" si="32"/>
        <v>164879.89010143184</v>
      </c>
      <c r="U54">
        <f t="shared" si="32"/>
        <v>164879.89010143184</v>
      </c>
    </row>
    <row r="55" spans="2:21">
      <c r="B55" s="7" t="s">
        <v>30</v>
      </c>
      <c r="C55">
        <f>C54+0.0068*COS((926533*C32+323)*C34)</f>
        <v>164882.80860697405</v>
      </c>
      <c r="D55">
        <f>D54+0.0068*COS((926533*D32+323)*D34)</f>
        <v>164879.47576868068</v>
      </c>
      <c r="E55">
        <f t="shared" ref="E55:U55" si="33">E54+0.0068*COS((926533*E32+323)*E34)</f>
        <v>164879.9395273253</v>
      </c>
      <c r="F55">
        <f t="shared" si="33"/>
        <v>164879.87558488722</v>
      </c>
      <c r="G55">
        <f t="shared" si="33"/>
        <v>164879.88441259158</v>
      </c>
      <c r="H55">
        <f t="shared" si="33"/>
        <v>164879.88319408271</v>
      </c>
      <c r="I55">
        <f t="shared" si="33"/>
        <v>164879.88336228053</v>
      </c>
      <c r="J55">
        <f t="shared" si="33"/>
        <v>164879.88333906321</v>
      </c>
      <c r="K55">
        <f t="shared" si="33"/>
        <v>164879.88334226815</v>
      </c>
      <c r="L55">
        <f t="shared" si="33"/>
        <v>164879.88334182548</v>
      </c>
      <c r="M55">
        <f t="shared" si="33"/>
        <v>164879.88334188669</v>
      </c>
      <c r="N55">
        <f t="shared" si="33"/>
        <v>164879.88334187827</v>
      </c>
      <c r="O55">
        <f t="shared" si="33"/>
        <v>164879.88334187932</v>
      </c>
      <c r="P55">
        <f t="shared" si="33"/>
        <v>164879.88334187923</v>
      </c>
      <c r="Q55">
        <f t="shared" si="33"/>
        <v>164879.88334187923</v>
      </c>
      <c r="R55">
        <f t="shared" si="33"/>
        <v>164879.88334187923</v>
      </c>
      <c r="S55">
        <f t="shared" si="33"/>
        <v>164879.88334187923</v>
      </c>
      <c r="T55">
        <f t="shared" si="33"/>
        <v>164879.88334187923</v>
      </c>
      <c r="U55">
        <f t="shared" si="33"/>
        <v>164879.88334187923</v>
      </c>
    </row>
    <row r="56" spans="2:21">
      <c r="B56" s="7" t="s">
        <v>31</v>
      </c>
      <c r="C56">
        <f>C55+0.0052*COS((31932*C32+107)*C34)</f>
        <v>164882.80544998471</v>
      </c>
      <c r="D56">
        <f>D55+0.0052*COS((31932*D32+107)*D34)</f>
        <v>164879.47259758165</v>
      </c>
      <c r="E56">
        <f t="shared" ref="E56:U56" si="34">E55+0.0052*COS((31932*E32+107)*E34)</f>
        <v>164879.93635818962</v>
      </c>
      <c r="F56">
        <f t="shared" si="34"/>
        <v>164879.87241548084</v>
      </c>
      <c r="G56">
        <f t="shared" si="34"/>
        <v>164879.88124322257</v>
      </c>
      <c r="H56">
        <f t="shared" si="34"/>
        <v>164879.88002470852</v>
      </c>
      <c r="I56">
        <f t="shared" si="34"/>
        <v>164879.88019290706</v>
      </c>
      <c r="J56">
        <f t="shared" si="34"/>
        <v>164879.88016968963</v>
      </c>
      <c r="K56">
        <f t="shared" si="34"/>
        <v>164879.8801728946</v>
      </c>
      <c r="L56">
        <f t="shared" si="34"/>
        <v>164879.88017245193</v>
      </c>
      <c r="M56">
        <f t="shared" si="34"/>
        <v>164879.88017251313</v>
      </c>
      <c r="N56">
        <f t="shared" si="34"/>
        <v>164879.88017250472</v>
      </c>
      <c r="O56">
        <f t="shared" si="34"/>
        <v>164879.88017250577</v>
      </c>
      <c r="P56">
        <f t="shared" si="34"/>
        <v>164879.88017250568</v>
      </c>
      <c r="Q56">
        <f t="shared" si="34"/>
        <v>164879.88017250568</v>
      </c>
      <c r="R56">
        <f t="shared" si="34"/>
        <v>164879.88017250568</v>
      </c>
      <c r="S56">
        <f t="shared" si="34"/>
        <v>164879.88017250568</v>
      </c>
      <c r="T56">
        <f t="shared" si="34"/>
        <v>164879.88017250568</v>
      </c>
      <c r="U56">
        <f t="shared" si="34"/>
        <v>164879.88017250568</v>
      </c>
    </row>
    <row r="57" spans="2:21">
      <c r="B57" s="7" t="s">
        <v>32</v>
      </c>
      <c r="C57">
        <f>C56+0.005*COS((481266*C32+205)*C34)</f>
        <v>164882.81039435166</v>
      </c>
      <c r="D57">
        <f>D56+0.005*COS((481266*D32+205)*D34)</f>
        <v>164879.47749707167</v>
      </c>
      <c r="E57">
        <f t="shared" ref="E57:U57" si="35">E56+0.005*COS((481266*E32+205)*E34)</f>
        <v>164879.9412647142</v>
      </c>
      <c r="F57">
        <f t="shared" si="35"/>
        <v>164879.87732105068</v>
      </c>
      <c r="G57">
        <f t="shared" si="35"/>
        <v>164879.8861489245</v>
      </c>
      <c r="H57">
        <f t="shared" si="35"/>
        <v>164879.88493039223</v>
      </c>
      <c r="I57">
        <f t="shared" si="35"/>
        <v>164879.88509859328</v>
      </c>
      <c r="J57">
        <f t="shared" si="35"/>
        <v>164879.8850753755</v>
      </c>
      <c r="K57">
        <f t="shared" si="35"/>
        <v>164879.88507858053</v>
      </c>
      <c r="L57">
        <f t="shared" si="35"/>
        <v>164879.88507813786</v>
      </c>
      <c r="M57">
        <f t="shared" si="35"/>
        <v>164879.88507819906</v>
      </c>
      <c r="N57">
        <f t="shared" si="35"/>
        <v>164879.88507819065</v>
      </c>
      <c r="O57">
        <f t="shared" si="35"/>
        <v>164879.8850781917</v>
      </c>
      <c r="P57">
        <f t="shared" si="35"/>
        <v>164879.88507819161</v>
      </c>
      <c r="Q57">
        <f t="shared" si="35"/>
        <v>164879.88507819161</v>
      </c>
      <c r="R57">
        <f t="shared" si="35"/>
        <v>164879.88507819161</v>
      </c>
      <c r="S57">
        <f t="shared" si="35"/>
        <v>164879.88507819161</v>
      </c>
      <c r="T57">
        <f t="shared" si="35"/>
        <v>164879.88507819161</v>
      </c>
      <c r="U57">
        <f t="shared" si="35"/>
        <v>164879.88507819161</v>
      </c>
    </row>
    <row r="58" spans="2:21">
      <c r="B58" s="7" t="s">
        <v>33</v>
      </c>
      <c r="C58">
        <f>C57+0.004*COS((1331734*C32+283)*C34)</f>
        <v>164882.80639461827</v>
      </c>
      <c r="D58">
        <f>D57+0.004*COS((1331734*D32+283)*D34)</f>
        <v>164879.47354449893</v>
      </c>
      <c r="E58">
        <f t="shared" ref="E58:U58" si="36">E57+0.004*COS((1331734*E32+283)*E34)</f>
        <v>164879.93730072226</v>
      </c>
      <c r="F58">
        <f t="shared" si="36"/>
        <v>164879.87335854006</v>
      </c>
      <c r="G58">
        <f t="shared" si="36"/>
        <v>164879.8821862076</v>
      </c>
      <c r="H58">
        <f t="shared" si="36"/>
        <v>164879.88096770379</v>
      </c>
      <c r="I58">
        <f t="shared" si="36"/>
        <v>164879.88113590091</v>
      </c>
      <c r="J58">
        <f t="shared" si="36"/>
        <v>164879.88111268365</v>
      </c>
      <c r="K58">
        <f t="shared" si="36"/>
        <v>164879.88111588862</v>
      </c>
      <c r="L58">
        <f t="shared" si="36"/>
        <v>164879.88111544595</v>
      </c>
      <c r="M58">
        <f t="shared" si="36"/>
        <v>164879.88111550716</v>
      </c>
      <c r="N58">
        <f t="shared" si="36"/>
        <v>164879.88111549875</v>
      </c>
      <c r="O58">
        <f t="shared" si="36"/>
        <v>164879.8811154998</v>
      </c>
      <c r="P58">
        <f t="shared" si="36"/>
        <v>164879.88111549971</v>
      </c>
      <c r="Q58">
        <f t="shared" si="36"/>
        <v>164879.88111549971</v>
      </c>
      <c r="R58">
        <f t="shared" si="36"/>
        <v>164879.88111549971</v>
      </c>
      <c r="S58">
        <f t="shared" si="36"/>
        <v>164879.88111549971</v>
      </c>
      <c r="T58">
        <f t="shared" si="36"/>
        <v>164879.88111549971</v>
      </c>
      <c r="U58">
        <f t="shared" si="36"/>
        <v>164879.88111549971</v>
      </c>
    </row>
    <row r="59" spans="2:21">
      <c r="B59" s="7" t="s">
        <v>34</v>
      </c>
      <c r="C59">
        <f>C58+0.004*COS((1844932*C32+56)*C34)</f>
        <v>164882.80353684307</v>
      </c>
      <c r="D59">
        <f>D58+0.004*COS((1844932*D32+56)*D34)</f>
        <v>164879.47019299518</v>
      </c>
      <c r="E59">
        <f t="shared" ref="E59:U59" si="37">E58+0.004*COS((1844932*E32+56)*E34)</f>
        <v>164879.9340105686</v>
      </c>
      <c r="F59">
        <f t="shared" si="37"/>
        <v>164879.87005977982</v>
      </c>
      <c r="G59">
        <f t="shared" si="37"/>
        <v>164879.87888863275</v>
      </c>
      <c r="H59">
        <f t="shared" si="37"/>
        <v>164879.87766996527</v>
      </c>
      <c r="I59">
        <f t="shared" si="37"/>
        <v>164879.87783818497</v>
      </c>
      <c r="J59">
        <f t="shared" si="37"/>
        <v>164879.8778149646</v>
      </c>
      <c r="K59">
        <f t="shared" si="37"/>
        <v>164879.87781817</v>
      </c>
      <c r="L59">
        <f t="shared" si="37"/>
        <v>164879.87781772728</v>
      </c>
      <c r="M59">
        <f t="shared" si="37"/>
        <v>164879.87781778848</v>
      </c>
      <c r="N59">
        <f t="shared" si="37"/>
        <v>164879.87781778007</v>
      </c>
      <c r="O59">
        <f t="shared" si="37"/>
        <v>164879.87781778112</v>
      </c>
      <c r="P59">
        <f t="shared" si="37"/>
        <v>164879.87781778103</v>
      </c>
      <c r="Q59">
        <f t="shared" si="37"/>
        <v>164879.87781778103</v>
      </c>
      <c r="R59">
        <f t="shared" si="37"/>
        <v>164879.87781778103</v>
      </c>
      <c r="S59">
        <f t="shared" si="37"/>
        <v>164879.87781778103</v>
      </c>
      <c r="T59">
        <f t="shared" si="37"/>
        <v>164879.87781778103</v>
      </c>
      <c r="U59">
        <f t="shared" si="37"/>
        <v>164879.87781778103</v>
      </c>
    </row>
    <row r="60" spans="2:21">
      <c r="B60" s="7" t="s">
        <v>35</v>
      </c>
      <c r="C60">
        <f>C59+0.004*COS((133*C32+29)*C34)</f>
        <v>164882.80460537242</v>
      </c>
      <c r="D60">
        <f>D59+0.004*COS((133*D32+29)*D34)</f>
        <v>164879.47126157946</v>
      </c>
      <c r="E60">
        <f t="shared" ref="E60:U60" si="38">E59+0.004*COS((133*E32+29)*E34)</f>
        <v>164879.93507914522</v>
      </c>
      <c r="F60">
        <f t="shared" si="38"/>
        <v>164879.87112835748</v>
      </c>
      <c r="G60">
        <f t="shared" si="38"/>
        <v>164879.87995721027</v>
      </c>
      <c r="H60">
        <f t="shared" si="38"/>
        <v>164879.87873854281</v>
      </c>
      <c r="I60">
        <f t="shared" si="38"/>
        <v>164879.87890676252</v>
      </c>
      <c r="J60">
        <f t="shared" si="38"/>
        <v>164879.87888354214</v>
      </c>
      <c r="K60">
        <f t="shared" si="38"/>
        <v>164879.87888674755</v>
      </c>
      <c r="L60">
        <f t="shared" si="38"/>
        <v>164879.87888630482</v>
      </c>
      <c r="M60">
        <f t="shared" si="38"/>
        <v>164879.87888636603</v>
      </c>
      <c r="N60">
        <f t="shared" si="38"/>
        <v>164879.87888635762</v>
      </c>
      <c r="O60">
        <f t="shared" si="38"/>
        <v>164879.87888635867</v>
      </c>
      <c r="P60">
        <f t="shared" si="38"/>
        <v>164879.87888635858</v>
      </c>
      <c r="Q60">
        <f t="shared" si="38"/>
        <v>164879.87888635858</v>
      </c>
      <c r="R60">
        <f t="shared" si="38"/>
        <v>164879.87888635858</v>
      </c>
      <c r="S60">
        <f t="shared" si="38"/>
        <v>164879.87888635858</v>
      </c>
      <c r="T60">
        <f t="shared" si="38"/>
        <v>164879.87888635858</v>
      </c>
      <c r="U60">
        <f t="shared" si="38"/>
        <v>164879.87888635858</v>
      </c>
    </row>
    <row r="61" spans="2:21">
      <c r="B61" s="7" t="s">
        <v>36</v>
      </c>
      <c r="C61">
        <f>C60+0.0038*COS((1781068*C32+21)*C34)</f>
        <v>164882.80639899027</v>
      </c>
      <c r="D61">
        <f>D60+0.0038*COS((1781068*D32+21)*D34)</f>
        <v>164879.47238764269</v>
      </c>
      <c r="E61">
        <f t="shared" ref="E61:U61" si="39">E60+0.0038*COS((1781068*E32+21)*E34)</f>
        <v>164879.93630122175</v>
      </c>
      <c r="F61">
        <f t="shared" si="39"/>
        <v>164879.87233724774</v>
      </c>
      <c r="G61">
        <f t="shared" si="39"/>
        <v>164879.88116792199</v>
      </c>
      <c r="H61">
        <f t="shared" si="39"/>
        <v>164879.87994900314</v>
      </c>
      <c r="I61">
        <f t="shared" si="39"/>
        <v>164879.88011725756</v>
      </c>
      <c r="J61">
        <f t="shared" si="39"/>
        <v>164879.88009403239</v>
      </c>
      <c r="K61">
        <f t="shared" si="39"/>
        <v>164879.88009723846</v>
      </c>
      <c r="L61">
        <f t="shared" si="39"/>
        <v>164879.88009679565</v>
      </c>
      <c r="M61">
        <f t="shared" si="39"/>
        <v>164879.88009685685</v>
      </c>
      <c r="N61">
        <f t="shared" si="39"/>
        <v>164879.88009684844</v>
      </c>
      <c r="O61">
        <f t="shared" si="39"/>
        <v>164879.88009684949</v>
      </c>
      <c r="P61">
        <f t="shared" si="39"/>
        <v>164879.8800968494</v>
      </c>
      <c r="Q61">
        <f t="shared" si="39"/>
        <v>164879.8800968494</v>
      </c>
      <c r="R61">
        <f t="shared" si="39"/>
        <v>164879.8800968494</v>
      </c>
      <c r="S61">
        <f t="shared" si="39"/>
        <v>164879.8800968494</v>
      </c>
      <c r="T61">
        <f t="shared" si="39"/>
        <v>164879.8800968494</v>
      </c>
      <c r="U61">
        <f t="shared" si="39"/>
        <v>164879.8800968494</v>
      </c>
    </row>
    <row r="62" spans="2:21">
      <c r="B62" s="7" t="s">
        <v>37</v>
      </c>
      <c r="C62">
        <f>C61+0.0037*COS((541062*C32+259)*C34)</f>
        <v>164882.80996964889</v>
      </c>
      <c r="D62">
        <f>D61+0.0037*COS((541062*D32+259)*D34)</f>
        <v>164879.47589615916</v>
      </c>
      <c r="E62">
        <f t="shared" ref="E62:U62" si="40">E61+0.0037*COS((541062*E32+259)*E34)</f>
        <v>164879.93981910596</v>
      </c>
      <c r="F62">
        <f t="shared" si="40"/>
        <v>164879.87585385417</v>
      </c>
      <c r="G62">
        <f t="shared" si="40"/>
        <v>164879.88468470509</v>
      </c>
      <c r="H62">
        <f t="shared" si="40"/>
        <v>164879.88346576184</v>
      </c>
      <c r="I62">
        <f t="shared" si="40"/>
        <v>164879.88363401964</v>
      </c>
      <c r="J62">
        <f t="shared" si="40"/>
        <v>164879.883610794</v>
      </c>
      <c r="K62">
        <f t="shared" si="40"/>
        <v>164879.88361400014</v>
      </c>
      <c r="L62">
        <f t="shared" si="40"/>
        <v>164879.88361355732</v>
      </c>
      <c r="M62">
        <f t="shared" si="40"/>
        <v>164879.88361361853</v>
      </c>
      <c r="N62">
        <f t="shared" si="40"/>
        <v>164879.88361361012</v>
      </c>
      <c r="O62">
        <f t="shared" si="40"/>
        <v>164879.88361361116</v>
      </c>
      <c r="P62">
        <f t="shared" si="40"/>
        <v>164879.88361361108</v>
      </c>
      <c r="Q62">
        <f t="shared" si="40"/>
        <v>164879.88361361108</v>
      </c>
      <c r="R62">
        <f t="shared" si="40"/>
        <v>164879.88361361108</v>
      </c>
      <c r="S62">
        <f t="shared" si="40"/>
        <v>164879.88361361108</v>
      </c>
      <c r="T62">
        <f t="shared" si="40"/>
        <v>164879.88361361108</v>
      </c>
      <c r="U62">
        <f t="shared" si="40"/>
        <v>164879.88361361108</v>
      </c>
    </row>
    <row r="63" spans="2:21">
      <c r="B63" s="7" t="s">
        <v>38</v>
      </c>
      <c r="C63">
        <f>C62+0.0028*COS((1934*C32+145)*C34)</f>
        <v>164882.81012969353</v>
      </c>
      <c r="D63">
        <f>D62+0.0028*COS((1934*D32+145)*D34)</f>
        <v>164879.4760567827</v>
      </c>
      <c r="E63">
        <f t="shared" ref="E63:U63" si="41">E62+0.0028*COS((1934*E32+145)*E34)</f>
        <v>164879.93997964886</v>
      </c>
      <c r="F63">
        <f t="shared" si="41"/>
        <v>164879.87601440819</v>
      </c>
      <c r="G63">
        <f t="shared" si="41"/>
        <v>164879.88484525756</v>
      </c>
      <c r="H63">
        <f t="shared" si="41"/>
        <v>164879.88362631452</v>
      </c>
      <c r="I63">
        <f t="shared" si="41"/>
        <v>164879.88379457229</v>
      </c>
      <c r="J63">
        <f t="shared" si="41"/>
        <v>164879.88377134668</v>
      </c>
      <c r="K63">
        <f t="shared" si="41"/>
        <v>164879.88377455281</v>
      </c>
      <c r="L63">
        <f t="shared" si="41"/>
        <v>164879.88377411</v>
      </c>
      <c r="M63">
        <f t="shared" si="41"/>
        <v>164879.88377417121</v>
      </c>
      <c r="N63">
        <f t="shared" si="41"/>
        <v>164879.88377416279</v>
      </c>
      <c r="O63">
        <f t="shared" si="41"/>
        <v>164879.88377416384</v>
      </c>
      <c r="P63">
        <f t="shared" si="41"/>
        <v>164879.88377416375</v>
      </c>
      <c r="Q63">
        <f t="shared" si="41"/>
        <v>164879.88377416375</v>
      </c>
      <c r="R63">
        <f t="shared" si="41"/>
        <v>164879.88377416375</v>
      </c>
      <c r="S63">
        <f t="shared" si="41"/>
        <v>164879.88377416375</v>
      </c>
      <c r="T63">
        <f t="shared" si="41"/>
        <v>164879.88377416375</v>
      </c>
      <c r="U63">
        <f t="shared" si="41"/>
        <v>164879.88377416375</v>
      </c>
    </row>
    <row r="64" spans="2:21">
      <c r="B64" s="7" t="s">
        <v>39</v>
      </c>
      <c r="C64">
        <f>C63+0.0027*COS((918399*C32+182)*C34)</f>
        <v>164882.80823165731</v>
      </c>
      <c r="D64">
        <f>D63+0.0027*COS((918399*D32+182)*D34)</f>
        <v>164879.47435645299</v>
      </c>
      <c r="E64">
        <f t="shared" ref="E64:U64" si="42">E63+0.0027*COS((918399*E32+182)*E34)</f>
        <v>164879.93825074716</v>
      </c>
      <c r="F64">
        <f t="shared" si="42"/>
        <v>164879.87428942614</v>
      </c>
      <c r="G64">
        <f t="shared" si="42"/>
        <v>164879.883119734</v>
      </c>
      <c r="H64">
        <f t="shared" si="42"/>
        <v>164879.8819008657</v>
      </c>
      <c r="I64">
        <f t="shared" si="42"/>
        <v>164879.88206911314</v>
      </c>
      <c r="J64">
        <f t="shared" si="42"/>
        <v>164879.88204588895</v>
      </c>
      <c r="K64">
        <f t="shared" si="42"/>
        <v>164879.88204909489</v>
      </c>
      <c r="L64">
        <f t="shared" si="42"/>
        <v>164879.8820486521</v>
      </c>
      <c r="M64">
        <f t="shared" si="42"/>
        <v>164879.88204871331</v>
      </c>
      <c r="N64">
        <f t="shared" si="42"/>
        <v>164879.88204870489</v>
      </c>
      <c r="O64">
        <f t="shared" si="42"/>
        <v>164879.88204870594</v>
      </c>
      <c r="P64">
        <f t="shared" si="42"/>
        <v>164879.88204870585</v>
      </c>
      <c r="Q64">
        <f t="shared" si="42"/>
        <v>164879.88204870585</v>
      </c>
      <c r="R64">
        <f t="shared" si="42"/>
        <v>164879.88204870585</v>
      </c>
      <c r="S64">
        <f t="shared" si="42"/>
        <v>164879.88204870585</v>
      </c>
      <c r="T64">
        <f t="shared" si="42"/>
        <v>164879.88204870585</v>
      </c>
      <c r="U64">
        <f t="shared" si="42"/>
        <v>164879.88204870585</v>
      </c>
    </row>
    <row r="65" spans="2:21">
      <c r="B65" s="7" t="s">
        <v>40</v>
      </c>
      <c r="C65">
        <f>C64+0.0026*COS((1379739*C32+17)*C34)</f>
        <v>164882.80628806885</v>
      </c>
      <c r="D65">
        <f>D64+0.0026*COS((1379739*D32+17)*D34)</f>
        <v>164879.47268825359</v>
      </c>
      <c r="E65">
        <f t="shared" ref="E65:U65" si="43">E64+0.0026*COS((1379739*E32+17)*E34)</f>
        <v>164879.93654185982</v>
      </c>
      <c r="F65">
        <f t="shared" si="43"/>
        <v>164879.87258610525</v>
      </c>
      <c r="G65">
        <f t="shared" si="43"/>
        <v>164879.88141564379</v>
      </c>
      <c r="H65">
        <f t="shared" si="43"/>
        <v>164879.88019688166</v>
      </c>
      <c r="I65">
        <f t="shared" si="43"/>
        <v>164879.88036511446</v>
      </c>
      <c r="J65">
        <f t="shared" si="43"/>
        <v>164879.88034189228</v>
      </c>
      <c r="K65">
        <f t="shared" si="43"/>
        <v>164879.88034509795</v>
      </c>
      <c r="L65">
        <f t="shared" si="43"/>
        <v>164879.88034465519</v>
      </c>
      <c r="M65">
        <f t="shared" si="43"/>
        <v>164879.8803447164</v>
      </c>
      <c r="N65">
        <f t="shared" si="43"/>
        <v>164879.88034470798</v>
      </c>
      <c r="O65">
        <f t="shared" si="43"/>
        <v>164879.88034470903</v>
      </c>
      <c r="P65">
        <f t="shared" si="43"/>
        <v>164879.88034470894</v>
      </c>
      <c r="Q65">
        <f t="shared" si="43"/>
        <v>164879.88034470894</v>
      </c>
      <c r="R65">
        <f t="shared" si="43"/>
        <v>164879.88034470894</v>
      </c>
      <c r="S65">
        <f t="shared" si="43"/>
        <v>164879.88034470894</v>
      </c>
      <c r="T65">
        <f t="shared" si="43"/>
        <v>164879.88034470894</v>
      </c>
      <c r="U65">
        <f t="shared" si="43"/>
        <v>164879.88034470894</v>
      </c>
    </row>
    <row r="66" spans="2:21">
      <c r="B66" s="7" t="s">
        <v>41</v>
      </c>
      <c r="C66">
        <f>C65+0.0024*COS((99863*C32+122)*C34)</f>
        <v>164882.80627166218</v>
      </c>
      <c r="D66">
        <f>D65+0.0024*COS((99863*D32+122)*D34)</f>
        <v>164879.47269751027</v>
      </c>
      <c r="E66">
        <f t="shared" ref="E66:U66" si="44">E65+0.0024*COS((99863*E32+122)*E34)</f>
        <v>164879.93654754141</v>
      </c>
      <c r="F66">
        <f t="shared" si="44"/>
        <v>164879.87259227969</v>
      </c>
      <c r="G66">
        <f t="shared" si="44"/>
        <v>164879.88142175018</v>
      </c>
      <c r="H66">
        <f t="shared" si="44"/>
        <v>164879.88020299745</v>
      </c>
      <c r="I66">
        <f t="shared" si="44"/>
        <v>164879.88037122897</v>
      </c>
      <c r="J66">
        <f t="shared" si="44"/>
        <v>164879.88034800696</v>
      </c>
      <c r="K66">
        <f t="shared" si="44"/>
        <v>164879.8803512126</v>
      </c>
      <c r="L66">
        <f t="shared" si="44"/>
        <v>164879.88035076985</v>
      </c>
      <c r="M66">
        <f t="shared" si="44"/>
        <v>164879.88035083105</v>
      </c>
      <c r="N66">
        <f t="shared" si="44"/>
        <v>164879.88035082264</v>
      </c>
      <c r="O66">
        <f t="shared" si="44"/>
        <v>164879.88035082369</v>
      </c>
      <c r="P66">
        <f t="shared" si="44"/>
        <v>164879.8803508236</v>
      </c>
      <c r="Q66">
        <f t="shared" si="44"/>
        <v>164879.8803508236</v>
      </c>
      <c r="R66">
        <f t="shared" si="44"/>
        <v>164879.8803508236</v>
      </c>
      <c r="S66">
        <f t="shared" si="44"/>
        <v>164879.8803508236</v>
      </c>
      <c r="T66">
        <f t="shared" si="44"/>
        <v>164879.8803508236</v>
      </c>
      <c r="U66">
        <f t="shared" si="44"/>
        <v>164879.8803508236</v>
      </c>
    </row>
    <row r="67" spans="2:21">
      <c r="B67" s="7" t="s">
        <v>42</v>
      </c>
      <c r="C67">
        <f>C66+0.0023*COS((922466*C32+163)*C34)</f>
        <v>164882.80716290427</v>
      </c>
      <c r="D67">
        <f>D66+0.0023*COS((922466*D32+163)*D34)</f>
        <v>164879.47379350226</v>
      </c>
      <c r="E67">
        <f t="shared" ref="E67:U67" si="45">E66+0.0023*COS((922466*E32+163)*E34)</f>
        <v>164879.93761560658</v>
      </c>
      <c r="F67">
        <f t="shared" si="45"/>
        <v>164879.87366420688</v>
      </c>
      <c r="G67">
        <f t="shared" si="45"/>
        <v>164879.8824931444</v>
      </c>
      <c r="H67">
        <f t="shared" si="45"/>
        <v>164879.88127446524</v>
      </c>
      <c r="I67">
        <f t="shared" si="45"/>
        <v>164879.8814426866</v>
      </c>
      <c r="J67">
        <f t="shared" si="45"/>
        <v>164879.88141946599</v>
      </c>
      <c r="K67">
        <f t="shared" si="45"/>
        <v>164879.88142267146</v>
      </c>
      <c r="L67">
        <f t="shared" si="45"/>
        <v>164879.88142222873</v>
      </c>
      <c r="M67">
        <f t="shared" si="45"/>
        <v>164879.88142228994</v>
      </c>
      <c r="N67">
        <f t="shared" si="45"/>
        <v>164879.88142228153</v>
      </c>
      <c r="O67">
        <f t="shared" si="45"/>
        <v>164879.88142228257</v>
      </c>
      <c r="P67">
        <f t="shared" si="45"/>
        <v>164879.88142228249</v>
      </c>
      <c r="Q67">
        <f t="shared" si="45"/>
        <v>164879.88142228249</v>
      </c>
      <c r="R67">
        <f t="shared" si="45"/>
        <v>164879.88142228249</v>
      </c>
      <c r="S67">
        <f t="shared" si="45"/>
        <v>164879.88142228249</v>
      </c>
      <c r="T67">
        <f t="shared" si="45"/>
        <v>164879.88142228249</v>
      </c>
      <c r="U67">
        <f t="shared" si="45"/>
        <v>164879.88142228249</v>
      </c>
    </row>
    <row r="68" spans="2:21">
      <c r="B68" s="7" t="s">
        <v>43</v>
      </c>
      <c r="C68">
        <f>C67+0.0022*COS((818536*C32+151)*C34)</f>
        <v>164882.80559983142</v>
      </c>
      <c r="D68">
        <f>D67+0.0022*COS((818536*D32+151)*D34)</f>
        <v>164879.47237194754</v>
      </c>
      <c r="E68">
        <f t="shared" ref="E68:U68" si="46">E67+0.0022*COS((818536*E32+151)*E34)</f>
        <v>164879.9361736576</v>
      </c>
      <c r="F68">
        <f t="shared" si="46"/>
        <v>164879.87222505666</v>
      </c>
      <c r="G68">
        <f t="shared" si="46"/>
        <v>164879.88105360753</v>
      </c>
      <c r="H68">
        <f t="shared" si="46"/>
        <v>164879.87983498175</v>
      </c>
      <c r="I68">
        <f t="shared" si="46"/>
        <v>164879.88000319575</v>
      </c>
      <c r="J68">
        <f t="shared" si="46"/>
        <v>164879.87997997616</v>
      </c>
      <c r="K68">
        <f t="shared" si="46"/>
        <v>164879.87998318148</v>
      </c>
      <c r="L68">
        <f t="shared" si="46"/>
        <v>164879.87998273878</v>
      </c>
      <c r="M68">
        <f t="shared" si="46"/>
        <v>164879.87998279996</v>
      </c>
      <c r="N68">
        <f t="shared" si="46"/>
        <v>164879.87998279155</v>
      </c>
      <c r="O68">
        <f t="shared" si="46"/>
        <v>164879.8799827926</v>
      </c>
      <c r="P68">
        <f t="shared" si="46"/>
        <v>164879.87998279251</v>
      </c>
      <c r="Q68">
        <f t="shared" si="46"/>
        <v>164879.87998279251</v>
      </c>
      <c r="R68">
        <f t="shared" si="46"/>
        <v>164879.87998279251</v>
      </c>
      <c r="S68">
        <f t="shared" si="46"/>
        <v>164879.87998279251</v>
      </c>
      <c r="T68">
        <f t="shared" si="46"/>
        <v>164879.87998279251</v>
      </c>
      <c r="U68">
        <f t="shared" si="46"/>
        <v>164879.87998279251</v>
      </c>
    </row>
    <row r="69" spans="2:21">
      <c r="B69" s="7" t="s">
        <v>44</v>
      </c>
      <c r="C69">
        <f>C68+0.0021*COS((990397*C32+357)*C34)</f>
        <v>164882.80509272241</v>
      </c>
      <c r="D69">
        <f>D68+0.0021*COS((990397*D32+357)*D34)</f>
        <v>164879.47208339607</v>
      </c>
      <c r="E69">
        <f t="shared" ref="E69:U69" si="47">E68+0.0021*COS((990397*E32+357)*E34)</f>
        <v>164879.93585440892</v>
      </c>
      <c r="F69">
        <f t="shared" si="47"/>
        <v>164879.87191003578</v>
      </c>
      <c r="G69">
        <f t="shared" si="47"/>
        <v>164879.88073800289</v>
      </c>
      <c r="H69">
        <f t="shared" si="47"/>
        <v>164879.8795194577</v>
      </c>
      <c r="I69">
        <f t="shared" si="47"/>
        <v>164879.87968766058</v>
      </c>
      <c r="J69">
        <f t="shared" si="47"/>
        <v>164879.8796644425</v>
      </c>
      <c r="K69">
        <f t="shared" si="47"/>
        <v>164879.87966764762</v>
      </c>
      <c r="L69">
        <f t="shared" si="47"/>
        <v>164879.87966720495</v>
      </c>
      <c r="M69">
        <f t="shared" si="47"/>
        <v>164879.87966726613</v>
      </c>
      <c r="N69">
        <f t="shared" si="47"/>
        <v>164879.87966725772</v>
      </c>
      <c r="O69">
        <f t="shared" si="47"/>
        <v>164879.87966725876</v>
      </c>
      <c r="P69">
        <f t="shared" si="47"/>
        <v>164879.87966725868</v>
      </c>
      <c r="Q69">
        <f t="shared" si="47"/>
        <v>164879.87966725868</v>
      </c>
      <c r="R69">
        <f t="shared" si="47"/>
        <v>164879.87966725868</v>
      </c>
      <c r="S69">
        <f t="shared" si="47"/>
        <v>164879.87966725868</v>
      </c>
      <c r="T69">
        <f t="shared" si="47"/>
        <v>164879.87966725868</v>
      </c>
      <c r="U69">
        <f t="shared" si="47"/>
        <v>164879.87966725868</v>
      </c>
    </row>
    <row r="70" spans="2:21">
      <c r="B70" s="7" t="s">
        <v>45</v>
      </c>
      <c r="C70">
        <f>C69+0.0021*COS((71998*C32+85)*C34)</f>
        <v>164882.80402082324</v>
      </c>
      <c r="D70">
        <f>D69+0.0021*COS((71998*D32+85)*D34)</f>
        <v>164879.47099760702</v>
      </c>
      <c r="E70">
        <f t="shared" ref="E70:U70" si="48">E69+0.0021*COS((71998*E32+85)*E34)</f>
        <v>164879.93477055096</v>
      </c>
      <c r="F70">
        <f t="shared" si="48"/>
        <v>164879.87082591155</v>
      </c>
      <c r="G70">
        <f t="shared" si="48"/>
        <v>164879.87965391541</v>
      </c>
      <c r="H70">
        <f t="shared" si="48"/>
        <v>164879.87843536516</v>
      </c>
      <c r="I70">
        <f t="shared" si="48"/>
        <v>164879.87860356874</v>
      </c>
      <c r="J70">
        <f t="shared" si="48"/>
        <v>164879.87858035055</v>
      </c>
      <c r="K70">
        <f t="shared" si="48"/>
        <v>164879.87858355569</v>
      </c>
      <c r="L70">
        <f t="shared" si="48"/>
        <v>164879.87858311302</v>
      </c>
      <c r="M70">
        <f t="shared" si="48"/>
        <v>164879.8785831742</v>
      </c>
      <c r="N70">
        <f t="shared" si="48"/>
        <v>164879.87858316579</v>
      </c>
      <c r="O70">
        <f t="shared" si="48"/>
        <v>164879.87858316684</v>
      </c>
      <c r="P70">
        <f t="shared" si="48"/>
        <v>164879.87858316675</v>
      </c>
      <c r="Q70">
        <f t="shared" si="48"/>
        <v>164879.87858316675</v>
      </c>
      <c r="R70">
        <f t="shared" si="48"/>
        <v>164879.87858316675</v>
      </c>
      <c r="S70">
        <f t="shared" si="48"/>
        <v>164879.87858316675</v>
      </c>
      <c r="T70">
        <f t="shared" si="48"/>
        <v>164879.87858316675</v>
      </c>
      <c r="U70">
        <f t="shared" si="48"/>
        <v>164879.87858316675</v>
      </c>
    </row>
    <row r="71" spans="2:21">
      <c r="B71" s="7" t="s">
        <v>46</v>
      </c>
      <c r="C71">
        <f>C70+0.0021*COS((341337*C32+16)*C34)</f>
        <v>164882.80198896187</v>
      </c>
      <c r="D71">
        <f>D70+0.0021*COS((341337*D32+16)*D34)</f>
        <v>164879.4689864917</v>
      </c>
      <c r="E71">
        <f t="shared" ref="E71:U71" si="49">E70+0.0021*COS((341337*E32+16)*E34)</f>
        <v>164879.93275638387</v>
      </c>
      <c r="F71">
        <f t="shared" si="49"/>
        <v>164879.86881216208</v>
      </c>
      <c r="G71">
        <f t="shared" si="49"/>
        <v>164879.87764010823</v>
      </c>
      <c r="H71">
        <f t="shared" si="49"/>
        <v>164879.87642156595</v>
      </c>
      <c r="I71">
        <f t="shared" si="49"/>
        <v>164879.87658976842</v>
      </c>
      <c r="J71">
        <f t="shared" si="49"/>
        <v>164879.87656655037</v>
      </c>
      <c r="K71">
        <f t="shared" si="49"/>
        <v>164879.87656975549</v>
      </c>
      <c r="L71">
        <f t="shared" si="49"/>
        <v>164879.87656931282</v>
      </c>
      <c r="M71">
        <f t="shared" si="49"/>
        <v>164879.876569374</v>
      </c>
      <c r="N71">
        <f t="shared" si="49"/>
        <v>164879.87656936559</v>
      </c>
      <c r="O71">
        <f t="shared" si="49"/>
        <v>164879.87656936664</v>
      </c>
      <c r="P71">
        <f t="shared" si="49"/>
        <v>164879.87656936655</v>
      </c>
      <c r="Q71">
        <f t="shared" si="49"/>
        <v>164879.87656936655</v>
      </c>
      <c r="R71">
        <f t="shared" si="49"/>
        <v>164879.87656936655</v>
      </c>
      <c r="S71">
        <f t="shared" si="49"/>
        <v>164879.87656936655</v>
      </c>
      <c r="T71">
        <f t="shared" si="49"/>
        <v>164879.87656936655</v>
      </c>
      <c r="U71">
        <f t="shared" si="49"/>
        <v>164879.87656936655</v>
      </c>
    </row>
    <row r="72" spans="2:21">
      <c r="B72" s="7" t="s">
        <v>47</v>
      </c>
      <c r="C72">
        <f>C71+0.0018*COS((401329*C32+274)*C34)</f>
        <v>164882.80261087342</v>
      </c>
      <c r="D72">
        <f>D71+0.0018*COS((401329*D32+274)*D34)</f>
        <v>164879.46968039536</v>
      </c>
      <c r="E72">
        <f t="shared" ref="E72:U72" si="50">E71+0.0018*COS((401329*E32+274)*E34)</f>
        <v>164879.93344033239</v>
      </c>
      <c r="F72">
        <f t="shared" si="50"/>
        <v>164879.86949748444</v>
      </c>
      <c r="G72">
        <f t="shared" si="50"/>
        <v>164879.87832524095</v>
      </c>
      <c r="H72">
        <f t="shared" si="50"/>
        <v>164879.87710672483</v>
      </c>
      <c r="I72">
        <f t="shared" si="50"/>
        <v>164879.8772749237</v>
      </c>
      <c r="J72">
        <f t="shared" si="50"/>
        <v>164879.87725170614</v>
      </c>
      <c r="K72">
        <f t="shared" si="50"/>
        <v>164879.8772549112</v>
      </c>
      <c r="L72">
        <f t="shared" si="50"/>
        <v>164879.87725446853</v>
      </c>
      <c r="M72">
        <f t="shared" si="50"/>
        <v>164879.87725452971</v>
      </c>
      <c r="N72">
        <f t="shared" si="50"/>
        <v>164879.8772545213</v>
      </c>
      <c r="O72">
        <f t="shared" si="50"/>
        <v>164879.87725452235</v>
      </c>
      <c r="P72">
        <f t="shared" si="50"/>
        <v>164879.87725452226</v>
      </c>
      <c r="Q72">
        <f t="shared" si="50"/>
        <v>164879.87725452226</v>
      </c>
      <c r="R72">
        <f t="shared" si="50"/>
        <v>164879.87725452226</v>
      </c>
      <c r="S72">
        <f t="shared" si="50"/>
        <v>164879.87725452226</v>
      </c>
      <c r="T72">
        <f t="shared" si="50"/>
        <v>164879.87725452226</v>
      </c>
      <c r="U72">
        <f t="shared" si="50"/>
        <v>164879.87725452226</v>
      </c>
    </row>
    <row r="73" spans="2:21">
      <c r="B73" s="7" t="s">
        <v>48</v>
      </c>
      <c r="C73">
        <f>C72+0.0016*COS((1856938*C32+152)*C34)</f>
        <v>164882.80210882294</v>
      </c>
      <c r="D73">
        <f>D72+0.0016*COS((1856938*D32+152)*D34)</f>
        <v>164879.46948832195</v>
      </c>
      <c r="E73">
        <f t="shared" ref="E73:U73" si="51">E72+0.0016*COS((1856938*E32+152)*E34)</f>
        <v>164879.93320434002</v>
      </c>
      <c r="F73">
        <f t="shared" si="51"/>
        <v>164879.86926753656</v>
      </c>
      <c r="G73">
        <f t="shared" si="51"/>
        <v>164879.87809445837</v>
      </c>
      <c r="H73">
        <f t="shared" si="51"/>
        <v>164879.87687605747</v>
      </c>
      <c r="I73">
        <f t="shared" si="51"/>
        <v>164879.87704424042</v>
      </c>
      <c r="J73">
        <f t="shared" si="51"/>
        <v>164879.87702102508</v>
      </c>
      <c r="K73">
        <f t="shared" si="51"/>
        <v>164879.87702422982</v>
      </c>
      <c r="L73">
        <f t="shared" si="51"/>
        <v>164879.87702378721</v>
      </c>
      <c r="M73">
        <f t="shared" si="51"/>
        <v>164879.87702384836</v>
      </c>
      <c r="N73">
        <f t="shared" si="51"/>
        <v>164879.87702383994</v>
      </c>
      <c r="O73">
        <f t="shared" si="51"/>
        <v>164879.87702384099</v>
      </c>
      <c r="P73">
        <f t="shared" si="51"/>
        <v>164879.87702384091</v>
      </c>
      <c r="Q73">
        <f t="shared" si="51"/>
        <v>164879.87702384091</v>
      </c>
      <c r="R73">
        <f t="shared" si="51"/>
        <v>164879.87702384091</v>
      </c>
      <c r="S73">
        <f t="shared" si="51"/>
        <v>164879.87702384091</v>
      </c>
      <c r="T73">
        <f t="shared" si="51"/>
        <v>164879.87702384091</v>
      </c>
      <c r="U73">
        <f t="shared" si="51"/>
        <v>164879.87702384091</v>
      </c>
    </row>
    <row r="74" spans="2:21">
      <c r="B74" s="7" t="s">
        <v>49</v>
      </c>
      <c r="C74">
        <f>C73+0.0012*COS((1267871*C32+249)*C34)</f>
        <v>164882.80178698219</v>
      </c>
      <c r="D74">
        <f>D73+0.0012*COS((1267871*D32+249)*D34)</f>
        <v>164879.46901297971</v>
      </c>
      <c r="E74">
        <f t="shared" ref="E74:U74" si="52">E73+0.0012*COS((1267871*E32+249)*E34)</f>
        <v>164879.93274991988</v>
      </c>
      <c r="F74">
        <f t="shared" si="52"/>
        <v>164879.86881022237</v>
      </c>
      <c r="G74">
        <f t="shared" si="52"/>
        <v>164879.87763754354</v>
      </c>
      <c r="H74">
        <f t="shared" si="52"/>
        <v>164879.87641908752</v>
      </c>
      <c r="I74">
        <f t="shared" si="52"/>
        <v>164879.87658727809</v>
      </c>
      <c r="J74">
        <f t="shared" si="52"/>
        <v>164879.87656406171</v>
      </c>
      <c r="K74">
        <f t="shared" si="52"/>
        <v>164879.87656726659</v>
      </c>
      <c r="L74">
        <f t="shared" si="52"/>
        <v>164879.87656682395</v>
      </c>
      <c r="M74">
        <f t="shared" si="52"/>
        <v>164879.8765668851</v>
      </c>
      <c r="N74">
        <f t="shared" si="52"/>
        <v>164879.87656687669</v>
      </c>
      <c r="O74">
        <f t="shared" si="52"/>
        <v>164879.87656687773</v>
      </c>
      <c r="P74">
        <f t="shared" si="52"/>
        <v>164879.87656687765</v>
      </c>
      <c r="Q74">
        <f t="shared" si="52"/>
        <v>164879.87656687765</v>
      </c>
      <c r="R74">
        <f t="shared" si="52"/>
        <v>164879.87656687765</v>
      </c>
      <c r="S74">
        <f t="shared" si="52"/>
        <v>164879.87656687765</v>
      </c>
      <c r="T74">
        <f t="shared" si="52"/>
        <v>164879.87656687765</v>
      </c>
      <c r="U74">
        <f t="shared" si="52"/>
        <v>164879.87656687765</v>
      </c>
    </row>
    <row r="75" spans="2:21">
      <c r="B75" s="7" t="s">
        <v>50</v>
      </c>
      <c r="C75">
        <f>C74+0.0011*COS((1920802*C32+186)*C34)</f>
        <v>164882.80270399019</v>
      </c>
      <c r="D75">
        <f>D74+0.0011*COS((1920802*D32+186)*D34)</f>
        <v>164879.47003473566</v>
      </c>
      <c r="E75">
        <f t="shared" ref="E75:U75" si="53">E74+0.0011*COS((1920802*E32+186)*E34)</f>
        <v>164879.93375958389</v>
      </c>
      <c r="F75">
        <f t="shared" si="53"/>
        <v>164879.8698216028</v>
      </c>
      <c r="G75">
        <f t="shared" si="53"/>
        <v>164879.87864868794</v>
      </c>
      <c r="H75">
        <f t="shared" si="53"/>
        <v>164879.87743026455</v>
      </c>
      <c r="I75">
        <f t="shared" si="53"/>
        <v>164879.87759845061</v>
      </c>
      <c r="J75">
        <f t="shared" si="53"/>
        <v>164879.87757523483</v>
      </c>
      <c r="K75">
        <f t="shared" si="53"/>
        <v>164879.87757843963</v>
      </c>
      <c r="L75">
        <f t="shared" si="53"/>
        <v>164879.87757799702</v>
      </c>
      <c r="M75">
        <f t="shared" si="53"/>
        <v>164879.87757805816</v>
      </c>
      <c r="N75">
        <f t="shared" si="53"/>
        <v>164879.87757804975</v>
      </c>
      <c r="O75">
        <f t="shared" si="53"/>
        <v>164879.8775780508</v>
      </c>
      <c r="P75">
        <f t="shared" si="53"/>
        <v>164879.87757805071</v>
      </c>
      <c r="Q75">
        <f t="shared" si="53"/>
        <v>164879.87757805071</v>
      </c>
      <c r="R75">
        <f t="shared" si="53"/>
        <v>164879.87757805071</v>
      </c>
      <c r="S75">
        <f t="shared" si="53"/>
        <v>164879.87757805071</v>
      </c>
      <c r="T75">
        <f t="shared" si="53"/>
        <v>164879.87757805071</v>
      </c>
      <c r="U75">
        <f t="shared" si="53"/>
        <v>164879.87757805071</v>
      </c>
    </row>
    <row r="76" spans="2:21">
      <c r="B76" s="7" t="s">
        <v>51</v>
      </c>
      <c r="C76">
        <f>C75+0.0009*COS(858602*C32+129)*C34</f>
        <v>164882.80271893687</v>
      </c>
      <c r="D76">
        <f>D75+0.0009*COS(858602*D32+129)*D34</f>
        <v>164879.47004671977</v>
      </c>
      <c r="E76">
        <f t="shared" ref="E76:U76" si="54">E75+0.0009*COS(858602*E32+129)*E34</f>
        <v>164879.93376168286</v>
      </c>
      <c r="F76">
        <f t="shared" si="54"/>
        <v>164879.86982526313</v>
      </c>
      <c r="G76">
        <f t="shared" si="54"/>
        <v>164879.87865213456</v>
      </c>
      <c r="H76">
        <f t="shared" si="54"/>
        <v>164879.87743374071</v>
      </c>
      <c r="I76">
        <f t="shared" si="54"/>
        <v>164879.87760192269</v>
      </c>
      <c r="J76">
        <f t="shared" si="54"/>
        <v>164879.8775787075</v>
      </c>
      <c r="K76">
        <f t="shared" si="54"/>
        <v>164879.87758191221</v>
      </c>
      <c r="L76">
        <f t="shared" si="54"/>
        <v>164879.8775814696</v>
      </c>
      <c r="M76">
        <f t="shared" si="54"/>
        <v>164879.87758153075</v>
      </c>
      <c r="N76">
        <f t="shared" si="54"/>
        <v>164879.87758152233</v>
      </c>
      <c r="O76">
        <f t="shared" si="54"/>
        <v>164879.87758152338</v>
      </c>
      <c r="P76">
        <f t="shared" si="54"/>
        <v>164879.87758152329</v>
      </c>
      <c r="Q76">
        <f t="shared" si="54"/>
        <v>164879.87758152329</v>
      </c>
      <c r="R76">
        <f t="shared" si="54"/>
        <v>164879.87758152329</v>
      </c>
      <c r="S76">
        <f t="shared" si="54"/>
        <v>164879.87758152329</v>
      </c>
      <c r="T76">
        <f t="shared" si="54"/>
        <v>164879.87758152329</v>
      </c>
      <c r="U76">
        <f t="shared" si="54"/>
        <v>164879.87758152329</v>
      </c>
    </row>
    <row r="77" spans="2:21">
      <c r="B77" s="7" t="s">
        <v>52</v>
      </c>
      <c r="C77">
        <f>C76+0.0008*COS((1403732*C32+98)*C34)</f>
        <v>164882.80203576086</v>
      </c>
      <c r="D77">
        <f>D76+0.0008*COS((1403732*D32+98)*D34)</f>
        <v>164879.46943357846</v>
      </c>
      <c r="E77">
        <f t="shared" ref="E77:U77" si="55">E76+0.0008*COS((1403732*E32+98)*E34)</f>
        <v>164879.93313791696</v>
      </c>
      <c r="F77">
        <f t="shared" si="55"/>
        <v>164879.86920294576</v>
      </c>
      <c r="G77">
        <f t="shared" si="55"/>
        <v>164879.8780296169</v>
      </c>
      <c r="H77">
        <f t="shared" si="55"/>
        <v>164879.87681125067</v>
      </c>
      <c r="I77">
        <f t="shared" si="55"/>
        <v>164879.87697942884</v>
      </c>
      <c r="J77">
        <f t="shared" si="55"/>
        <v>164879.87695621417</v>
      </c>
      <c r="K77">
        <f t="shared" si="55"/>
        <v>164879.87695941882</v>
      </c>
      <c r="L77">
        <f t="shared" si="55"/>
        <v>164879.87695897621</v>
      </c>
      <c r="M77">
        <f t="shared" si="55"/>
        <v>164879.87695903736</v>
      </c>
      <c r="N77">
        <f t="shared" si="55"/>
        <v>164879.87695902894</v>
      </c>
      <c r="O77">
        <f t="shared" si="55"/>
        <v>164879.87695902999</v>
      </c>
      <c r="P77">
        <f t="shared" si="55"/>
        <v>164879.87695902991</v>
      </c>
      <c r="Q77">
        <f t="shared" si="55"/>
        <v>164879.87695902991</v>
      </c>
      <c r="R77">
        <f t="shared" si="55"/>
        <v>164879.87695902991</v>
      </c>
      <c r="S77">
        <f t="shared" si="55"/>
        <v>164879.87695902991</v>
      </c>
      <c r="T77">
        <f t="shared" si="55"/>
        <v>164879.87695902991</v>
      </c>
      <c r="U77">
        <f t="shared" si="55"/>
        <v>164879.87695902991</v>
      </c>
    </row>
    <row r="78" spans="2:21">
      <c r="B78" s="7" t="s">
        <v>53</v>
      </c>
      <c r="C78">
        <f>C77+0.0007*COS((790672*C32+114)*C34)</f>
        <v>164882.80221141386</v>
      </c>
      <c r="D78">
        <f>D77+0.0007*COS((790672*D32+114)*D34)</f>
        <v>164879.46955130258</v>
      </c>
      <c r="E78">
        <f t="shared" ref="E78:U78" si="56">E77+0.0007*COS((790672*E32+114)*E34)</f>
        <v>164879.933263771</v>
      </c>
      <c r="F78">
        <f t="shared" si="56"/>
        <v>164879.86932768006</v>
      </c>
      <c r="G78">
        <f t="shared" si="56"/>
        <v>164879.8781545058</v>
      </c>
      <c r="H78">
        <f t="shared" si="56"/>
        <v>164879.87693611823</v>
      </c>
      <c r="I78">
        <f t="shared" si="56"/>
        <v>164879.87710429935</v>
      </c>
      <c r="J78">
        <f t="shared" si="56"/>
        <v>164879.87708108427</v>
      </c>
      <c r="K78">
        <f t="shared" si="56"/>
        <v>164879.87708428898</v>
      </c>
      <c r="L78">
        <f t="shared" si="56"/>
        <v>164879.87708384637</v>
      </c>
      <c r="M78">
        <f t="shared" si="56"/>
        <v>164879.87708390752</v>
      </c>
      <c r="N78">
        <f t="shared" si="56"/>
        <v>164879.8770838991</v>
      </c>
      <c r="O78">
        <f t="shared" si="56"/>
        <v>164879.87708390015</v>
      </c>
      <c r="P78">
        <f t="shared" si="56"/>
        <v>164879.87708390006</v>
      </c>
      <c r="Q78">
        <f t="shared" si="56"/>
        <v>164879.87708390006</v>
      </c>
      <c r="R78">
        <f t="shared" si="56"/>
        <v>164879.87708390006</v>
      </c>
      <c r="S78">
        <f t="shared" si="56"/>
        <v>164879.87708390006</v>
      </c>
      <c r="T78">
        <f t="shared" si="56"/>
        <v>164879.87708390006</v>
      </c>
      <c r="U78">
        <f t="shared" si="56"/>
        <v>164879.87708390006</v>
      </c>
    </row>
    <row r="79" spans="2:21">
      <c r="B79" s="7" t="s">
        <v>54</v>
      </c>
      <c r="C79">
        <f>C78+0.0007*COS((405201*C32+50)*C34)</f>
        <v>164882.80220405417</v>
      </c>
      <c r="D79">
        <f>D78+0.0007*COS((405201*D32+50)*D34)</f>
        <v>164879.46957431026</v>
      </c>
      <c r="E79">
        <f t="shared" ref="E79:U79" si="57">E78+0.0007*COS((405201*E32+50)*E34)</f>
        <v>164879.93328254961</v>
      </c>
      <c r="F79">
        <f t="shared" si="57"/>
        <v>164879.86934704171</v>
      </c>
      <c r="G79">
        <f t="shared" si="57"/>
        <v>164879.87817378697</v>
      </c>
      <c r="H79">
        <f t="shared" si="57"/>
        <v>164879.87695541049</v>
      </c>
      <c r="I79">
        <f t="shared" si="57"/>
        <v>164879.87712359009</v>
      </c>
      <c r="J79">
        <f t="shared" si="57"/>
        <v>164879.87710037522</v>
      </c>
      <c r="K79">
        <f t="shared" si="57"/>
        <v>164879.8771035799</v>
      </c>
      <c r="L79">
        <f t="shared" si="57"/>
        <v>164879.87710313729</v>
      </c>
      <c r="M79">
        <f t="shared" si="57"/>
        <v>164879.87710319844</v>
      </c>
      <c r="N79">
        <f t="shared" si="57"/>
        <v>164879.87710319003</v>
      </c>
      <c r="O79">
        <f t="shared" si="57"/>
        <v>164879.87710319107</v>
      </c>
      <c r="P79">
        <f t="shared" si="57"/>
        <v>164879.87710319099</v>
      </c>
      <c r="Q79">
        <f t="shared" si="57"/>
        <v>164879.87710319099</v>
      </c>
      <c r="R79">
        <f t="shared" si="57"/>
        <v>164879.87710319099</v>
      </c>
      <c r="S79">
        <f t="shared" si="57"/>
        <v>164879.87710319099</v>
      </c>
      <c r="T79">
        <f t="shared" si="57"/>
        <v>164879.87710319099</v>
      </c>
      <c r="U79">
        <f t="shared" si="57"/>
        <v>164879.87710319099</v>
      </c>
    </row>
    <row r="80" spans="2:21">
      <c r="B80" s="7" t="s">
        <v>55</v>
      </c>
      <c r="C80">
        <f>C79+0.0007*COS((485333*C32+186)*C34)</f>
        <v>164882.80237316052</v>
      </c>
      <c r="D80">
        <f>D79+0.0007*COS((485333*D32+186)*D34)</f>
        <v>164879.46970790377</v>
      </c>
      <c r="E80">
        <f t="shared" ref="E80:U80" si="58">E79+0.0007*COS((485333*E32+186)*E34)</f>
        <v>164879.93342111411</v>
      </c>
      <c r="F80">
        <f t="shared" si="58"/>
        <v>164879.86948492134</v>
      </c>
      <c r="G80">
        <f t="shared" si="58"/>
        <v>164879.87831176116</v>
      </c>
      <c r="H80">
        <f t="shared" si="58"/>
        <v>164879.87709337164</v>
      </c>
      <c r="I80">
        <f t="shared" si="58"/>
        <v>164879.87726155305</v>
      </c>
      <c r="J80">
        <f t="shared" si="58"/>
        <v>164879.87723833791</v>
      </c>
      <c r="K80">
        <f t="shared" si="58"/>
        <v>164879.87724154262</v>
      </c>
      <c r="L80">
        <f t="shared" si="58"/>
        <v>164879.87724110001</v>
      </c>
      <c r="M80">
        <f t="shared" si="58"/>
        <v>164879.87724116116</v>
      </c>
      <c r="N80">
        <f t="shared" si="58"/>
        <v>164879.87724115275</v>
      </c>
      <c r="O80">
        <f t="shared" si="58"/>
        <v>164879.87724115379</v>
      </c>
      <c r="P80">
        <f t="shared" si="58"/>
        <v>164879.87724115371</v>
      </c>
      <c r="Q80">
        <f t="shared" si="58"/>
        <v>164879.87724115371</v>
      </c>
      <c r="R80">
        <f t="shared" si="58"/>
        <v>164879.87724115371</v>
      </c>
      <c r="S80">
        <f t="shared" si="58"/>
        <v>164879.87724115371</v>
      </c>
      <c r="T80">
        <f t="shared" si="58"/>
        <v>164879.87724115371</v>
      </c>
      <c r="U80">
        <f t="shared" si="58"/>
        <v>164879.87724115371</v>
      </c>
    </row>
    <row r="81" spans="2:21">
      <c r="B81" s="7" t="s">
        <v>56</v>
      </c>
      <c r="C81">
        <f>C80+0.0007*COS((27864*C32+127)*C34)</f>
        <v>164882.80273098047</v>
      </c>
      <c r="D81">
        <f>D80+0.0007*COS((27864*D32+127)*D34)</f>
        <v>164879.47006392709</v>
      </c>
      <c r="E81">
        <f t="shared" ref="E81:U81" si="59">E80+0.0007*COS((27864*E32+127)*E34)</f>
        <v>164879.93377738789</v>
      </c>
      <c r="F81">
        <f t="shared" si="59"/>
        <v>164879.8698411606</v>
      </c>
      <c r="G81">
        <f t="shared" si="59"/>
        <v>164879.8786680052</v>
      </c>
      <c r="H81">
        <f t="shared" si="59"/>
        <v>164879.87744961501</v>
      </c>
      <c r="I81">
        <f t="shared" si="59"/>
        <v>164879.8776177965</v>
      </c>
      <c r="J81">
        <f t="shared" si="59"/>
        <v>164879.87759458137</v>
      </c>
      <c r="K81">
        <f t="shared" si="59"/>
        <v>164879.87759778608</v>
      </c>
      <c r="L81">
        <f t="shared" si="59"/>
        <v>164879.87759734347</v>
      </c>
      <c r="M81">
        <f t="shared" si="59"/>
        <v>164879.87759740461</v>
      </c>
      <c r="N81">
        <f t="shared" si="59"/>
        <v>164879.8775973962</v>
      </c>
      <c r="O81">
        <f t="shared" si="59"/>
        <v>164879.87759739725</v>
      </c>
      <c r="P81">
        <f t="shared" si="59"/>
        <v>164879.87759739716</v>
      </c>
      <c r="Q81">
        <f t="shared" si="59"/>
        <v>164879.87759739716</v>
      </c>
      <c r="R81">
        <f t="shared" si="59"/>
        <v>164879.87759739716</v>
      </c>
      <c r="S81">
        <f t="shared" si="59"/>
        <v>164879.87759739716</v>
      </c>
      <c r="T81">
        <f t="shared" si="59"/>
        <v>164879.87759739716</v>
      </c>
      <c r="U81">
        <f t="shared" si="59"/>
        <v>164879.87759739716</v>
      </c>
    </row>
    <row r="82" spans="2:21">
      <c r="B82" s="7" t="s">
        <v>57</v>
      </c>
      <c r="C82">
        <f>C81+0.0006*COS((111869*C32+38)*C34)</f>
        <v>164882.80219044062</v>
      </c>
      <c r="D82">
        <f>D81+0.0006*COS((111869*D32+38)*D34)</f>
        <v>164879.46952654538</v>
      </c>
      <c r="E82">
        <f t="shared" ref="E82:U82" si="60">E81+0.0006*COS((111869*E32+38)*E34)</f>
        <v>164879.93323956159</v>
      </c>
      <c r="F82">
        <f t="shared" si="60"/>
        <v>164879.86930339551</v>
      </c>
      <c r="G82">
        <f t="shared" si="60"/>
        <v>164879.87813023166</v>
      </c>
      <c r="H82">
        <f t="shared" si="60"/>
        <v>164879.87691184264</v>
      </c>
      <c r="I82">
        <f t="shared" si="60"/>
        <v>164879.87708002396</v>
      </c>
      <c r="J82">
        <f t="shared" si="60"/>
        <v>164879.87705680885</v>
      </c>
      <c r="K82">
        <f t="shared" si="60"/>
        <v>164879.87706001356</v>
      </c>
      <c r="L82">
        <f t="shared" si="60"/>
        <v>164879.87705957095</v>
      </c>
      <c r="M82">
        <f t="shared" si="60"/>
        <v>164879.8770596321</v>
      </c>
      <c r="N82">
        <f t="shared" si="60"/>
        <v>164879.87705962369</v>
      </c>
      <c r="O82">
        <f t="shared" si="60"/>
        <v>164879.87705962473</v>
      </c>
      <c r="P82">
        <f t="shared" si="60"/>
        <v>164879.87705962465</v>
      </c>
      <c r="Q82">
        <f t="shared" si="60"/>
        <v>164879.87705962465</v>
      </c>
      <c r="R82">
        <f t="shared" si="60"/>
        <v>164879.87705962465</v>
      </c>
      <c r="S82">
        <f t="shared" si="60"/>
        <v>164879.87705962465</v>
      </c>
      <c r="T82">
        <f t="shared" si="60"/>
        <v>164879.87705962465</v>
      </c>
      <c r="U82">
        <f t="shared" si="60"/>
        <v>164879.87705962465</v>
      </c>
    </row>
    <row r="83" spans="2:21">
      <c r="B83" s="7" t="s">
        <v>58</v>
      </c>
      <c r="C83">
        <f>C82+0.0006*COS((2258267*C32+156)*C34)</f>
        <v>164882.80217028127</v>
      </c>
      <c r="D83">
        <f>D82+0.0006*COS((2258267*D32+156)*D34)</f>
        <v>164879.46936337717</v>
      </c>
      <c r="E83">
        <f t="shared" ref="E83:U83" si="61">E82+0.0006*COS((2258267*E32+156)*E34)</f>
        <v>164879.93309593195</v>
      </c>
      <c r="F83">
        <f t="shared" si="61"/>
        <v>164879.86915706217</v>
      </c>
      <c r="G83">
        <f t="shared" si="61"/>
        <v>164879.87798427141</v>
      </c>
      <c r="H83">
        <f t="shared" si="61"/>
        <v>164879.87676583088</v>
      </c>
      <c r="I83">
        <f t="shared" si="61"/>
        <v>164879.87693401932</v>
      </c>
      <c r="J83">
        <f t="shared" si="61"/>
        <v>164879.87691080323</v>
      </c>
      <c r="K83">
        <f t="shared" si="61"/>
        <v>164879.87691400808</v>
      </c>
      <c r="L83">
        <f t="shared" si="61"/>
        <v>164879.87691356544</v>
      </c>
      <c r="M83">
        <f t="shared" si="61"/>
        <v>164879.87691362659</v>
      </c>
      <c r="N83">
        <f t="shared" si="61"/>
        <v>164879.87691361818</v>
      </c>
      <c r="O83">
        <f t="shared" si="61"/>
        <v>164879.87691361923</v>
      </c>
      <c r="P83">
        <f t="shared" si="61"/>
        <v>164879.87691361914</v>
      </c>
      <c r="Q83">
        <f t="shared" si="61"/>
        <v>164879.87691361914</v>
      </c>
      <c r="R83">
        <f t="shared" si="61"/>
        <v>164879.87691361914</v>
      </c>
      <c r="S83">
        <f t="shared" si="61"/>
        <v>164879.87691361914</v>
      </c>
      <c r="T83">
        <f t="shared" si="61"/>
        <v>164879.87691361914</v>
      </c>
      <c r="U83">
        <f t="shared" si="61"/>
        <v>164879.87691361914</v>
      </c>
    </row>
    <row r="84" spans="2:21">
      <c r="B84" s="7" t="s">
        <v>59</v>
      </c>
      <c r="C84">
        <f>C83+0.0005*COS((1908795*C32+90)*C34)</f>
        <v>164882.80174036371</v>
      </c>
      <c r="D84">
        <f>D83+0.0005*COS((1908795*D32+90)*D34)</f>
        <v>164879.46899422363</v>
      </c>
      <c r="E84">
        <f t="shared" ref="E84:U84" si="62">E83+0.0005*COS((1908795*E32+90)*E34)</f>
        <v>164879.93271732741</v>
      </c>
      <c r="F84">
        <f t="shared" si="62"/>
        <v>164879.86877974245</v>
      </c>
      <c r="G84">
        <f t="shared" si="62"/>
        <v>164879.87760677395</v>
      </c>
      <c r="H84">
        <f t="shared" si="62"/>
        <v>164879.87638835795</v>
      </c>
      <c r="I84">
        <f t="shared" si="62"/>
        <v>164879.87655654299</v>
      </c>
      <c r="J84">
        <f t="shared" si="62"/>
        <v>164879.87653332736</v>
      </c>
      <c r="K84">
        <f t="shared" si="62"/>
        <v>164879.87653653216</v>
      </c>
      <c r="L84">
        <f t="shared" si="62"/>
        <v>164879.87653608955</v>
      </c>
      <c r="M84">
        <f t="shared" si="62"/>
        <v>164879.8765361507</v>
      </c>
      <c r="N84">
        <f t="shared" si="62"/>
        <v>164879.87653614228</v>
      </c>
      <c r="O84">
        <f t="shared" si="62"/>
        <v>164879.87653614333</v>
      </c>
      <c r="P84">
        <f t="shared" si="62"/>
        <v>164879.87653614325</v>
      </c>
      <c r="Q84">
        <f t="shared" si="62"/>
        <v>164879.87653614325</v>
      </c>
      <c r="R84">
        <f t="shared" si="62"/>
        <v>164879.87653614325</v>
      </c>
      <c r="S84">
        <f t="shared" si="62"/>
        <v>164879.87653614325</v>
      </c>
      <c r="T84">
        <f t="shared" si="62"/>
        <v>164879.87653614325</v>
      </c>
      <c r="U84">
        <f t="shared" si="62"/>
        <v>164879.87653614325</v>
      </c>
    </row>
    <row r="85" spans="2:21">
      <c r="B85" s="7" t="s">
        <v>60</v>
      </c>
      <c r="C85">
        <f>C84+0.0005*COS((1745069*C32+24)*C34)</f>
        <v>164882.80138075855</v>
      </c>
      <c r="D85">
        <f>D84+0.0005*COS((1745069*D32+24)*D34)</f>
        <v>164879.46857634146</v>
      </c>
      <c r="E85">
        <f t="shared" ref="E85:U85" si="63">E84+0.0005*COS((1745069*E32+24)*E34)</f>
        <v>164879.93230673252</v>
      </c>
      <c r="F85">
        <f t="shared" si="63"/>
        <v>164879.86836812631</v>
      </c>
      <c r="G85">
        <f t="shared" si="63"/>
        <v>164879.8771952985</v>
      </c>
      <c r="H85">
        <f t="shared" si="63"/>
        <v>164879.87597686308</v>
      </c>
      <c r="I85">
        <f t="shared" si="63"/>
        <v>164879.8761450508</v>
      </c>
      <c r="J85">
        <f t="shared" si="63"/>
        <v>164879.87612183479</v>
      </c>
      <c r="K85">
        <f t="shared" si="63"/>
        <v>164879.87612503965</v>
      </c>
      <c r="L85">
        <f t="shared" si="63"/>
        <v>164879.87612459704</v>
      </c>
      <c r="M85">
        <f t="shared" si="63"/>
        <v>164879.87612465819</v>
      </c>
      <c r="N85">
        <f t="shared" si="63"/>
        <v>164879.87612464977</v>
      </c>
      <c r="O85">
        <f t="shared" si="63"/>
        <v>164879.87612465082</v>
      </c>
      <c r="P85">
        <f t="shared" si="63"/>
        <v>164879.87612465073</v>
      </c>
      <c r="Q85">
        <f t="shared" si="63"/>
        <v>164879.87612465073</v>
      </c>
      <c r="R85">
        <f t="shared" si="63"/>
        <v>164879.87612465073</v>
      </c>
      <c r="S85">
        <f t="shared" si="63"/>
        <v>164879.87612465073</v>
      </c>
      <c r="T85">
        <f t="shared" si="63"/>
        <v>164879.87612465073</v>
      </c>
      <c r="U85">
        <f t="shared" si="63"/>
        <v>164879.87612465073</v>
      </c>
    </row>
    <row r="86" spans="2:21">
      <c r="B86" s="7" t="s">
        <v>61</v>
      </c>
      <c r="C86">
        <f>C85+0.0005*COS((509131*C32+242)*C34)</f>
        <v>164882.80091891566</v>
      </c>
      <c r="D86">
        <f>D85+0.0005*COS((509131*D32+242)*D34)</f>
        <v>164879.46810474581</v>
      </c>
      <c r="E86">
        <f t="shared" ref="E86:U86" si="64">E85+0.0005*COS((509131*E32+242)*E34)</f>
        <v>164879.93183641211</v>
      </c>
      <c r="F86">
        <f t="shared" si="64"/>
        <v>164879.86789762849</v>
      </c>
      <c r="G86">
        <f t="shared" si="64"/>
        <v>164879.87672482512</v>
      </c>
      <c r="H86">
        <f t="shared" si="64"/>
        <v>164879.87550638634</v>
      </c>
      <c r="I86">
        <f t="shared" si="64"/>
        <v>164879.87567457452</v>
      </c>
      <c r="J86">
        <f t="shared" si="64"/>
        <v>164879.87565135845</v>
      </c>
      <c r="K86">
        <f t="shared" si="64"/>
        <v>164879.87565456331</v>
      </c>
      <c r="L86">
        <f t="shared" si="64"/>
        <v>164879.8756541207</v>
      </c>
      <c r="M86">
        <f t="shared" si="64"/>
        <v>164879.87565418184</v>
      </c>
      <c r="N86">
        <f t="shared" si="64"/>
        <v>164879.87565417343</v>
      </c>
      <c r="O86">
        <f t="shared" si="64"/>
        <v>164879.87565417448</v>
      </c>
      <c r="P86">
        <f t="shared" si="64"/>
        <v>164879.87565417439</v>
      </c>
      <c r="Q86">
        <f t="shared" si="64"/>
        <v>164879.87565417439</v>
      </c>
      <c r="R86">
        <f t="shared" si="64"/>
        <v>164879.87565417439</v>
      </c>
      <c r="S86">
        <f t="shared" si="64"/>
        <v>164879.87565417439</v>
      </c>
      <c r="T86">
        <f t="shared" si="64"/>
        <v>164879.87565417439</v>
      </c>
      <c r="U86">
        <f t="shared" si="64"/>
        <v>164879.87565417439</v>
      </c>
    </row>
    <row r="87" spans="2:21">
      <c r="B87" s="7" t="s">
        <v>62</v>
      </c>
      <c r="C87">
        <f>C86+0.0004*COS((39871*C32+223)*C34)</f>
        <v>164882.80052041894</v>
      </c>
      <c r="D87">
        <f>D86+0.0004*COS((39871*D32+223)*D34)</f>
        <v>164879.46770610483</v>
      </c>
      <c r="E87">
        <f t="shared" ref="E87:U87" si="65">E86+0.0004*COS((39871*E32+223)*E34)</f>
        <v>164879.93143779077</v>
      </c>
      <c r="F87">
        <f t="shared" si="65"/>
        <v>164879.86749900444</v>
      </c>
      <c r="G87">
        <f t="shared" si="65"/>
        <v>164879.87632620145</v>
      </c>
      <c r="H87">
        <f t="shared" si="65"/>
        <v>164879.87510776261</v>
      </c>
      <c r="I87">
        <f t="shared" si="65"/>
        <v>164879.87527595079</v>
      </c>
      <c r="J87">
        <f t="shared" si="65"/>
        <v>164879.87525273472</v>
      </c>
      <c r="K87">
        <f t="shared" si="65"/>
        <v>164879.87525593958</v>
      </c>
      <c r="L87">
        <f t="shared" si="65"/>
        <v>164879.87525549697</v>
      </c>
      <c r="M87">
        <f t="shared" si="65"/>
        <v>164879.87525555812</v>
      </c>
      <c r="N87">
        <f t="shared" si="65"/>
        <v>164879.8752555497</v>
      </c>
      <c r="O87">
        <f t="shared" si="65"/>
        <v>164879.87525555075</v>
      </c>
      <c r="P87">
        <f t="shared" si="65"/>
        <v>164879.87525555067</v>
      </c>
      <c r="Q87">
        <f t="shared" si="65"/>
        <v>164879.87525555067</v>
      </c>
      <c r="R87">
        <f t="shared" si="65"/>
        <v>164879.87525555067</v>
      </c>
      <c r="S87">
        <f t="shared" si="65"/>
        <v>164879.87525555067</v>
      </c>
      <c r="T87">
        <f t="shared" si="65"/>
        <v>164879.87525555067</v>
      </c>
      <c r="U87">
        <f t="shared" si="65"/>
        <v>164879.87525555067</v>
      </c>
    </row>
    <row r="88" spans="2:21">
      <c r="B88" s="7" t="s">
        <v>63</v>
      </c>
      <c r="C88">
        <f>C87+0.0004*COS((12006*C32+187)*C34)</f>
        <v>164882.80088260176</v>
      </c>
      <c r="D88">
        <f>D87+0.0004*COS((12006*D32+187)*D34)</f>
        <v>164879.46806806908</v>
      </c>
      <c r="E88">
        <f t="shared" ref="E88:U88" si="66">E87+0.0004*COS((12006*E32+187)*E34)</f>
        <v>164879.9317997855</v>
      </c>
      <c r="F88">
        <f t="shared" si="66"/>
        <v>164879.86786099497</v>
      </c>
      <c r="G88">
        <f t="shared" si="66"/>
        <v>164879.87668819257</v>
      </c>
      <c r="H88">
        <f t="shared" si="66"/>
        <v>164879.87546975364</v>
      </c>
      <c r="I88">
        <f t="shared" si="66"/>
        <v>164879.87563794185</v>
      </c>
      <c r="J88">
        <f t="shared" si="66"/>
        <v>164879.87561472578</v>
      </c>
      <c r="K88">
        <f t="shared" si="66"/>
        <v>164879.87561793064</v>
      </c>
      <c r="L88">
        <f t="shared" si="66"/>
        <v>164879.87561748803</v>
      </c>
      <c r="M88">
        <f t="shared" si="66"/>
        <v>164879.87561754917</v>
      </c>
      <c r="N88">
        <f t="shared" si="66"/>
        <v>164879.87561754076</v>
      </c>
      <c r="O88">
        <f t="shared" si="66"/>
        <v>164879.87561754181</v>
      </c>
      <c r="P88">
        <f t="shared" si="66"/>
        <v>164879.87561754172</v>
      </c>
      <c r="Q88">
        <f t="shared" si="66"/>
        <v>164879.87561754172</v>
      </c>
      <c r="R88">
        <f t="shared" si="66"/>
        <v>164879.87561754172</v>
      </c>
      <c r="S88">
        <f t="shared" si="66"/>
        <v>164879.87561754172</v>
      </c>
      <c r="T88">
        <f t="shared" si="66"/>
        <v>164879.87561754172</v>
      </c>
      <c r="U88">
        <f t="shared" si="66"/>
        <v>164879.87561754172</v>
      </c>
    </row>
    <row r="89" spans="2:21">
      <c r="B89" s="7" t="s">
        <v>64</v>
      </c>
      <c r="C89">
        <f>MOD(C88,360)</f>
        <v>2.8008826017612591</v>
      </c>
      <c r="D89">
        <f>MOD(D88,360)</f>
        <v>359.46806806907989</v>
      </c>
      <c r="E89">
        <f t="shared" ref="E89:U89" si="67">MOD(E88,360)</f>
        <v>359.93179978549597</v>
      </c>
      <c r="F89">
        <f t="shared" si="67"/>
        <v>359.86786099497112</v>
      </c>
      <c r="G89">
        <f t="shared" si="67"/>
        <v>359.87668819256942</v>
      </c>
      <c r="H89">
        <f t="shared" si="67"/>
        <v>359.87546975363512</v>
      </c>
      <c r="I89">
        <f t="shared" si="67"/>
        <v>359.87563794184825</v>
      </c>
      <c r="J89">
        <f t="shared" si="67"/>
        <v>359.87561472578091</v>
      </c>
      <c r="K89">
        <f t="shared" si="67"/>
        <v>359.87561793063651</v>
      </c>
      <c r="L89">
        <f t="shared" si="67"/>
        <v>359.87561748802545</v>
      </c>
      <c r="M89">
        <f t="shared" si="67"/>
        <v>359.8756175491726</v>
      </c>
      <c r="N89">
        <f t="shared" si="67"/>
        <v>359.8756175407616</v>
      </c>
      <c r="O89">
        <f t="shared" si="67"/>
        <v>359.87561754180933</v>
      </c>
      <c r="P89">
        <f t="shared" si="67"/>
        <v>359.87561754172202</v>
      </c>
      <c r="Q89">
        <f t="shared" si="67"/>
        <v>359.87561754172202</v>
      </c>
      <c r="R89">
        <f t="shared" si="67"/>
        <v>359.87561754172202</v>
      </c>
      <c r="S89">
        <f t="shared" si="67"/>
        <v>359.87561754172202</v>
      </c>
      <c r="T89">
        <f t="shared" si="67"/>
        <v>359.87561754172202</v>
      </c>
      <c r="U89">
        <f t="shared" si="67"/>
        <v>359.87561754172202</v>
      </c>
    </row>
    <row r="90" spans="2:21">
      <c r="B90" s="7" t="s">
        <v>161</v>
      </c>
      <c r="C90">
        <f>MOD(IF(C89&lt;0,C89+360,C89),360)</f>
        <v>2.8008826017612591</v>
      </c>
      <c r="D90">
        <f>MOD(IF(D89&lt;0,D89+360,D89),360)</f>
        <v>359.46806806907989</v>
      </c>
      <c r="E90">
        <f t="shared" ref="E90:U90" si="68">MOD(IF(E89&lt;0,E89+360,E89),360)</f>
        <v>359.93179978549597</v>
      </c>
      <c r="F90">
        <f t="shared" si="68"/>
        <v>359.86786099497112</v>
      </c>
      <c r="G90">
        <f t="shared" si="68"/>
        <v>359.87668819256942</v>
      </c>
      <c r="H90">
        <f t="shared" si="68"/>
        <v>359.87546975363512</v>
      </c>
      <c r="I90">
        <f t="shared" si="68"/>
        <v>359.87563794184825</v>
      </c>
      <c r="J90">
        <f t="shared" si="68"/>
        <v>359.87561472578091</v>
      </c>
      <c r="K90">
        <f t="shared" si="68"/>
        <v>359.87561793063651</v>
      </c>
      <c r="L90">
        <f t="shared" si="68"/>
        <v>359.87561748802545</v>
      </c>
      <c r="M90">
        <f t="shared" si="68"/>
        <v>359.8756175491726</v>
      </c>
      <c r="N90">
        <f t="shared" si="68"/>
        <v>359.8756175407616</v>
      </c>
      <c r="O90">
        <f t="shared" si="68"/>
        <v>359.87561754180933</v>
      </c>
      <c r="P90">
        <f t="shared" si="68"/>
        <v>359.87561754172202</v>
      </c>
      <c r="Q90">
        <f t="shared" si="68"/>
        <v>359.87561754172202</v>
      </c>
      <c r="R90">
        <f t="shared" si="68"/>
        <v>359.87561754172202</v>
      </c>
      <c r="S90">
        <f t="shared" si="68"/>
        <v>359.87561754172202</v>
      </c>
      <c r="T90">
        <f t="shared" si="68"/>
        <v>359.87561754172202</v>
      </c>
      <c r="U90">
        <f t="shared" si="68"/>
        <v>359.87561754172202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64041.62498842593</v>
      </c>
      <c r="D96">
        <f t="shared" ref="D96:U97" si="69">D30</f>
        <v>64041.400903467205</v>
      </c>
      <c r="E96">
        <f t="shared" si="69"/>
        <v>64041.432119878737</v>
      </c>
      <c r="F96">
        <f t="shared" si="69"/>
        <v>64041.427816515221</v>
      </c>
      <c r="G96">
        <f t="shared" si="69"/>
        <v>64041.4284106384</v>
      </c>
      <c r="H96">
        <f t="shared" si="69"/>
        <v>64041.428328630434</v>
      </c>
      <c r="I96">
        <f t="shared" si="69"/>
        <v>64041.428339950471</v>
      </c>
      <c r="J96">
        <f t="shared" si="69"/>
        <v>64041.428338387901</v>
      </c>
      <c r="K96">
        <f t="shared" si="69"/>
        <v>64041.428338603597</v>
      </c>
      <c r="L96">
        <f t="shared" si="69"/>
        <v>64041.428338573809</v>
      </c>
      <c r="M96">
        <f t="shared" si="69"/>
        <v>64041.428338577927</v>
      </c>
      <c r="N96">
        <f t="shared" si="69"/>
        <v>64041.42833857736</v>
      </c>
      <c r="O96">
        <f t="shared" si="69"/>
        <v>64041.428338577432</v>
      </c>
      <c r="P96">
        <f t="shared" si="69"/>
        <v>64041.428338577425</v>
      </c>
      <c r="Q96">
        <f t="shared" si="69"/>
        <v>64041.428338577425</v>
      </c>
      <c r="R96">
        <f t="shared" si="69"/>
        <v>64041.428338577425</v>
      </c>
      <c r="S96">
        <f t="shared" si="69"/>
        <v>64041.428338577425</v>
      </c>
      <c r="T96">
        <f t="shared" si="69"/>
        <v>64041.428338577425</v>
      </c>
      <c r="U96">
        <f t="shared" si="69"/>
        <v>64041.428338577425</v>
      </c>
    </row>
    <row r="97" spans="2:21">
      <c r="B97" s="30" t="s">
        <v>2</v>
      </c>
      <c r="C97">
        <f>C31</f>
        <v>1.1367588665859088E-3</v>
      </c>
      <c r="D97">
        <f t="shared" si="69"/>
        <v>1.1367517656162486E-3</v>
      </c>
      <c r="E97">
        <f t="shared" si="69"/>
        <v>1.1367527548249506E-3</v>
      </c>
      <c r="F97">
        <f t="shared" si="69"/>
        <v>1.1367526184567895E-3</v>
      </c>
      <c r="G97">
        <f t="shared" si="69"/>
        <v>1.1367526372838034E-3</v>
      </c>
      <c r="H97">
        <f t="shared" si="69"/>
        <v>1.1367526346850747E-3</v>
      </c>
      <c r="I97">
        <f t="shared" si="69"/>
        <v>1.1367526350437921E-3</v>
      </c>
      <c r="J97">
        <f t="shared" si="69"/>
        <v>1.1367526349942763E-3</v>
      </c>
      <c r="K97">
        <f t="shared" si="69"/>
        <v>1.1367526350011116E-3</v>
      </c>
      <c r="L97">
        <f t="shared" si="69"/>
        <v>1.1367526350001675E-3</v>
      </c>
      <c r="M97">
        <f t="shared" si="69"/>
        <v>1.136752635000298E-3</v>
      </c>
      <c r="N97">
        <f t="shared" si="69"/>
        <v>1.1367526350002802E-3</v>
      </c>
      <c r="O97">
        <f t="shared" si="69"/>
        <v>1.1367526350002824E-3</v>
      </c>
      <c r="P97">
        <f t="shared" si="69"/>
        <v>1.1367526350002824E-3</v>
      </c>
      <c r="Q97">
        <f t="shared" si="69"/>
        <v>1.1367526350002824E-3</v>
      </c>
      <c r="R97">
        <f t="shared" si="69"/>
        <v>1.1367526350002824E-3</v>
      </c>
      <c r="S97">
        <f t="shared" si="69"/>
        <v>1.1367526350002824E-3</v>
      </c>
      <c r="T97">
        <f t="shared" si="69"/>
        <v>1.1367526350002824E-3</v>
      </c>
      <c r="U97">
        <f t="shared" si="69"/>
        <v>1.1367526350002824E-3</v>
      </c>
    </row>
    <row r="98" spans="2:21">
      <c r="B98" s="30" t="s">
        <v>76</v>
      </c>
      <c r="C98">
        <f>(C96-51544.5+C97)/365.25</f>
        <v>34.215266598726345</v>
      </c>
      <c r="D98">
        <f t="shared" ref="D98:U98" si="70">(D96-51544.5+D97)/365.25</f>
        <v>34.214653087526273</v>
      </c>
      <c r="E98">
        <f t="shared" si="70"/>
        <v>34.214738553405866</v>
      </c>
      <c r="F98">
        <f t="shared" si="70"/>
        <v>34.214726771438301</v>
      </c>
      <c r="G98">
        <f t="shared" si="70"/>
        <v>34.214728398058966</v>
      </c>
      <c r="H98">
        <f t="shared" si="70"/>
        <v>34.214728173533388</v>
      </c>
      <c r="I98">
        <f t="shared" si="70"/>
        <v>34.214728204525954</v>
      </c>
      <c r="J98">
        <f t="shared" si="70"/>
        <v>34.214728200247876</v>
      </c>
      <c r="K98">
        <f t="shared" si="70"/>
        <v>34.214728200838415</v>
      </c>
      <c r="L98">
        <f t="shared" si="70"/>
        <v>34.214728200756859</v>
      </c>
      <c r="M98">
        <f t="shared" si="70"/>
        <v>34.214728200768135</v>
      </c>
      <c r="N98">
        <f t="shared" si="70"/>
        <v>34.214728200766586</v>
      </c>
      <c r="O98">
        <f t="shared" si="70"/>
        <v>34.214728200766785</v>
      </c>
      <c r="P98">
        <f t="shared" si="70"/>
        <v>34.214728200766764</v>
      </c>
      <c r="Q98">
        <f t="shared" si="70"/>
        <v>34.214728200766764</v>
      </c>
      <c r="R98">
        <f t="shared" si="70"/>
        <v>34.214728200766764</v>
      </c>
      <c r="S98">
        <f t="shared" si="70"/>
        <v>34.214728200766764</v>
      </c>
      <c r="T98">
        <f t="shared" si="70"/>
        <v>34.214728200766764</v>
      </c>
      <c r="U98">
        <f t="shared" si="70"/>
        <v>34.214728200766764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12598.219390941629</v>
      </c>
      <c r="D100">
        <f t="shared" ref="D100:U100" si="72">280.4603+360.00769*D98</f>
        <v>12597.998522191703</v>
      </c>
      <c r="E100">
        <f t="shared" si="72"/>
        <v>12598.02929056559</v>
      </c>
      <c r="F100">
        <f t="shared" si="72"/>
        <v>12598.025048966661</v>
      </c>
      <c r="G100">
        <f t="shared" si="72"/>
        <v>12598.025634562611</v>
      </c>
      <c r="H100">
        <f t="shared" si="72"/>
        <v>12598.025553731675</v>
      </c>
      <c r="I100">
        <f t="shared" si="72"/>
        <v>12598.025564889238</v>
      </c>
      <c r="J100">
        <f t="shared" si="72"/>
        <v>12598.025563349096</v>
      </c>
      <c r="K100">
        <f t="shared" si="72"/>
        <v>12598.025563561696</v>
      </c>
      <c r="L100">
        <f t="shared" si="72"/>
        <v>12598.025563532334</v>
      </c>
      <c r="M100">
        <f t="shared" si="72"/>
        <v>12598.025563536394</v>
      </c>
      <c r="N100">
        <f t="shared" si="72"/>
        <v>12598.025563535837</v>
      </c>
      <c r="O100">
        <f t="shared" si="72"/>
        <v>12598.025563535908</v>
      </c>
      <c r="P100">
        <f t="shared" si="72"/>
        <v>12598.025563535901</v>
      </c>
      <c r="Q100">
        <f t="shared" si="72"/>
        <v>12598.025563535901</v>
      </c>
      <c r="R100">
        <f t="shared" si="72"/>
        <v>12598.025563535901</v>
      </c>
      <c r="S100">
        <f t="shared" si="72"/>
        <v>12598.025563535901</v>
      </c>
      <c r="T100">
        <f t="shared" si="72"/>
        <v>12598.025563535901</v>
      </c>
      <c r="U100">
        <f t="shared" si="72"/>
        <v>12598.025563535901</v>
      </c>
    </row>
    <row r="101" spans="2:21">
      <c r="B101" s="2" t="s">
        <v>78</v>
      </c>
      <c r="C101">
        <f>C100+(1.9146-0.00005*C98)*SIN((359.991*C98+357.538)*C99)</f>
        <v>12600.064711643816</v>
      </c>
      <c r="D101">
        <f t="shared" ref="D101:U101" si="73">D100+(1.9146-0.00005*D98)*SIN((359.991*D98+357.538)*D99)</f>
        <v>12599.84188674888</v>
      </c>
      <c r="E101">
        <f t="shared" si="73"/>
        <v>12599.872929268491</v>
      </c>
      <c r="F101">
        <f t="shared" si="73"/>
        <v>12599.868649908572</v>
      </c>
      <c r="G101">
        <f t="shared" si="73"/>
        <v>12599.869240718413</v>
      </c>
      <c r="H101">
        <f t="shared" si="73"/>
        <v>12599.869159167805</v>
      </c>
      <c r="I101">
        <f t="shared" si="73"/>
        <v>12599.869170424708</v>
      </c>
      <c r="J101">
        <f t="shared" si="73"/>
        <v>12599.869168870855</v>
      </c>
      <c r="K101">
        <f t="shared" si="73"/>
        <v>12599.869169085347</v>
      </c>
      <c r="L101">
        <f t="shared" si="73"/>
        <v>12599.869169055723</v>
      </c>
      <c r="M101">
        <f t="shared" si="73"/>
        <v>12599.869169059819</v>
      </c>
      <c r="N101">
        <f t="shared" si="73"/>
        <v>12599.869169059259</v>
      </c>
      <c r="O101">
        <f t="shared" si="73"/>
        <v>12599.86916905933</v>
      </c>
      <c r="P101">
        <f t="shared" si="73"/>
        <v>12599.869169059322</v>
      </c>
      <c r="Q101">
        <f t="shared" si="73"/>
        <v>12599.869169059322</v>
      </c>
      <c r="R101">
        <f t="shared" si="73"/>
        <v>12599.869169059322</v>
      </c>
      <c r="S101">
        <f t="shared" si="73"/>
        <v>12599.869169059322</v>
      </c>
      <c r="T101">
        <f t="shared" si="73"/>
        <v>12599.869169059322</v>
      </c>
      <c r="U101">
        <f t="shared" si="73"/>
        <v>12599.869169059322</v>
      </c>
    </row>
    <row r="102" spans="2:21">
      <c r="B102" s="2" t="s">
        <v>81</v>
      </c>
      <c r="C102">
        <f>C101+0.02*SIN((719.981*C98+355.05)*C99)</f>
        <v>12600.074894917432</v>
      </c>
      <c r="D102">
        <f t="shared" ref="D102:U102" si="74">D101+0.02*SIN((719.981*D98+355.05)*D99)</f>
        <v>12599.852202423599</v>
      </c>
      <c r="E102">
        <f t="shared" si="74"/>
        <v>12599.883226535501</v>
      </c>
      <c r="F102">
        <f t="shared" si="74"/>
        <v>12599.878949713899</v>
      </c>
      <c r="G102">
        <f t="shared" si="74"/>
        <v>12599.879540173311</v>
      </c>
      <c r="H102">
        <f t="shared" si="74"/>
        <v>12599.879458671074</v>
      </c>
      <c r="I102">
        <f t="shared" si="74"/>
        <v>12599.879469921301</v>
      </c>
      <c r="J102">
        <f t="shared" si="74"/>
        <v>12599.879468368368</v>
      </c>
      <c r="K102">
        <f t="shared" si="74"/>
        <v>12599.879468582732</v>
      </c>
      <c r="L102">
        <f t="shared" si="74"/>
        <v>12599.879468553127</v>
      </c>
      <c r="M102">
        <f t="shared" si="74"/>
        <v>12599.879468557221</v>
      </c>
      <c r="N102">
        <f t="shared" si="74"/>
        <v>12599.879468556661</v>
      </c>
      <c r="O102">
        <f t="shared" si="74"/>
        <v>12599.879468556732</v>
      </c>
      <c r="P102">
        <f t="shared" si="74"/>
        <v>12599.879468556725</v>
      </c>
      <c r="Q102">
        <f t="shared" si="74"/>
        <v>12599.879468556725</v>
      </c>
      <c r="R102">
        <f t="shared" si="74"/>
        <v>12599.879468556725</v>
      </c>
      <c r="S102">
        <f t="shared" si="74"/>
        <v>12599.879468556725</v>
      </c>
      <c r="T102">
        <f t="shared" si="74"/>
        <v>12599.879468556725</v>
      </c>
      <c r="U102">
        <f t="shared" si="74"/>
        <v>12599.879468556725</v>
      </c>
    </row>
    <row r="103" spans="2:21">
      <c r="B103" s="2" t="s">
        <v>82</v>
      </c>
      <c r="C103">
        <f>C102+0.0048*SIN((19.341*C98+234.95)*C99)</f>
        <v>12600.075170599885</v>
      </c>
      <c r="D103">
        <f t="shared" ref="D103:U103" si="75">D102+0.0048*SIN((19.341*D98+234.95)*D99)</f>
        <v>12599.852479098481</v>
      </c>
      <c r="E103">
        <f t="shared" si="75"/>
        <v>12599.883503072133</v>
      </c>
      <c r="F103">
        <f t="shared" si="75"/>
        <v>12599.879226269588</v>
      </c>
      <c r="G103">
        <f t="shared" si="75"/>
        <v>12599.87981672637</v>
      </c>
      <c r="H103">
        <f t="shared" si="75"/>
        <v>12599.879735224496</v>
      </c>
      <c r="I103">
        <f t="shared" si="75"/>
        <v>12599.879746474673</v>
      </c>
      <c r="J103">
        <f t="shared" si="75"/>
        <v>12599.879744921747</v>
      </c>
      <c r="K103">
        <f t="shared" si="75"/>
        <v>12599.87974513611</v>
      </c>
      <c r="L103">
        <f t="shared" si="75"/>
        <v>12599.879745106504</v>
      </c>
      <c r="M103">
        <f t="shared" si="75"/>
        <v>12599.879745110598</v>
      </c>
      <c r="N103">
        <f t="shared" si="75"/>
        <v>12599.879745110038</v>
      </c>
      <c r="O103">
        <f t="shared" si="75"/>
        <v>12599.879745110109</v>
      </c>
      <c r="P103">
        <f t="shared" si="75"/>
        <v>12599.879745110102</v>
      </c>
      <c r="Q103">
        <f t="shared" si="75"/>
        <v>12599.879745110102</v>
      </c>
      <c r="R103">
        <f t="shared" si="75"/>
        <v>12599.879745110102</v>
      </c>
      <c r="S103">
        <f t="shared" si="75"/>
        <v>12599.879745110102</v>
      </c>
      <c r="T103">
        <f t="shared" si="75"/>
        <v>12599.879745110102</v>
      </c>
      <c r="U103">
        <f t="shared" si="75"/>
        <v>12599.879745110102</v>
      </c>
    </row>
    <row r="104" spans="2:21">
      <c r="B104" s="2" t="s">
        <v>83</v>
      </c>
      <c r="C104">
        <f>C103+0.002*SIN((329.64*C98+247.1)*C99)</f>
        <v>12600.07537342375</v>
      </c>
      <c r="D104">
        <f t="shared" ref="D104:U104" si="76">D103+0.002*SIN((329.64*D98+247.1)*D99)</f>
        <v>12599.852674898058</v>
      </c>
      <c r="E104">
        <f t="shared" si="76"/>
        <v>12599.883699850385</v>
      </c>
      <c r="F104">
        <f t="shared" si="76"/>
        <v>12599.879422912927</v>
      </c>
      <c r="G104">
        <f t="shared" si="76"/>
        <v>12599.880013388336</v>
      </c>
      <c r="H104">
        <f t="shared" si="76"/>
        <v>12599.879931883892</v>
      </c>
      <c r="I104">
        <f t="shared" si="76"/>
        <v>12599.879943134423</v>
      </c>
      <c r="J104">
        <f t="shared" si="76"/>
        <v>12599.879941581448</v>
      </c>
      <c r="K104">
        <f t="shared" si="76"/>
        <v>12599.879941795816</v>
      </c>
      <c r="L104">
        <f t="shared" si="76"/>
        <v>12599.87994176621</v>
      </c>
      <c r="M104">
        <f t="shared" si="76"/>
        <v>12599.879941770305</v>
      </c>
      <c r="N104">
        <f t="shared" si="76"/>
        <v>12599.879941769745</v>
      </c>
      <c r="O104">
        <f t="shared" si="76"/>
        <v>12599.879941769816</v>
      </c>
      <c r="P104">
        <f t="shared" si="76"/>
        <v>12599.879941769808</v>
      </c>
      <c r="Q104">
        <f t="shared" si="76"/>
        <v>12599.879941769808</v>
      </c>
      <c r="R104">
        <f t="shared" si="76"/>
        <v>12599.879941769808</v>
      </c>
      <c r="S104">
        <f t="shared" si="76"/>
        <v>12599.879941769808</v>
      </c>
      <c r="T104">
        <f t="shared" si="76"/>
        <v>12599.879941769808</v>
      </c>
      <c r="U104">
        <f t="shared" si="76"/>
        <v>12599.879941769808</v>
      </c>
    </row>
    <row r="105" spans="2:21">
      <c r="B105" s="2" t="s">
        <v>84</v>
      </c>
      <c r="C105">
        <f>C104+0.0018*SIN((4452.67*C98+297.8)*C99)</f>
        <v>12600.075595629763</v>
      </c>
      <c r="D105">
        <f t="shared" ref="D105:U105" si="77">D104+0.0018*SIN((4452.67*D98+297.8)*D99)</f>
        <v>12599.852811719395</v>
      </c>
      <c r="E105">
        <f t="shared" si="77"/>
        <v>12599.883848589401</v>
      </c>
      <c r="F105">
        <f t="shared" si="77"/>
        <v>12599.879570009402</v>
      </c>
      <c r="G105">
        <f t="shared" si="77"/>
        <v>12599.880160711587</v>
      </c>
      <c r="H105">
        <f t="shared" si="77"/>
        <v>12599.88007917584</v>
      </c>
      <c r="I105">
        <f t="shared" si="77"/>
        <v>12599.880090430692</v>
      </c>
      <c r="J105">
        <f t="shared" si="77"/>
        <v>12599.880088877122</v>
      </c>
      <c r="K105">
        <f t="shared" si="77"/>
        <v>12599.880089091572</v>
      </c>
      <c r="L105">
        <f t="shared" si="77"/>
        <v>12599.880089061955</v>
      </c>
      <c r="M105">
        <f t="shared" si="77"/>
        <v>12599.88008906605</v>
      </c>
      <c r="N105">
        <f t="shared" si="77"/>
        <v>12599.880089065489</v>
      </c>
      <c r="O105">
        <f t="shared" si="77"/>
        <v>12599.88008906556</v>
      </c>
      <c r="P105">
        <f t="shared" si="77"/>
        <v>12599.880089065553</v>
      </c>
      <c r="Q105">
        <f t="shared" si="77"/>
        <v>12599.880089065553</v>
      </c>
      <c r="R105">
        <f t="shared" si="77"/>
        <v>12599.880089065553</v>
      </c>
      <c r="S105">
        <f t="shared" si="77"/>
        <v>12599.880089065553</v>
      </c>
      <c r="T105">
        <f t="shared" si="77"/>
        <v>12599.880089065553</v>
      </c>
      <c r="U105">
        <f t="shared" si="77"/>
        <v>12599.880089065553</v>
      </c>
    </row>
    <row r="106" spans="2:21">
      <c r="B106" s="2" t="s">
        <v>85</v>
      </c>
      <c r="C106">
        <f>C105+0.0018*SIN((0.2*C98+251.3)*C99)</f>
        <v>12600.073834035184</v>
      </c>
      <c r="D106">
        <f t="shared" ref="D106:U106" si="78">D105+0.0018*SIN((0.2*D98+251.3)*D99)</f>
        <v>12599.851050125608</v>
      </c>
      <c r="E106">
        <f t="shared" si="78"/>
        <v>12599.882086995503</v>
      </c>
      <c r="F106">
        <f t="shared" si="78"/>
        <v>12599.877808415518</v>
      </c>
      <c r="G106">
        <f t="shared" si="78"/>
        <v>12599.878399117702</v>
      </c>
      <c r="H106">
        <f t="shared" si="78"/>
        <v>12599.878317581955</v>
      </c>
      <c r="I106">
        <f t="shared" si="78"/>
        <v>12599.878328836807</v>
      </c>
      <c r="J106">
        <f t="shared" si="78"/>
        <v>12599.878327283237</v>
      </c>
      <c r="K106">
        <f t="shared" si="78"/>
        <v>12599.878327497687</v>
      </c>
      <c r="L106">
        <f t="shared" si="78"/>
        <v>12599.87832746807</v>
      </c>
      <c r="M106">
        <f t="shared" si="78"/>
        <v>12599.878327472165</v>
      </c>
      <c r="N106">
        <f t="shared" si="78"/>
        <v>12599.878327471604</v>
      </c>
      <c r="O106">
        <f t="shared" si="78"/>
        <v>12599.878327471675</v>
      </c>
      <c r="P106">
        <f t="shared" si="78"/>
        <v>12599.878327471668</v>
      </c>
      <c r="Q106">
        <f t="shared" si="78"/>
        <v>12599.878327471668</v>
      </c>
      <c r="R106">
        <f t="shared" si="78"/>
        <v>12599.878327471668</v>
      </c>
      <c r="S106">
        <f t="shared" si="78"/>
        <v>12599.878327471668</v>
      </c>
      <c r="T106">
        <f t="shared" si="78"/>
        <v>12599.878327471668</v>
      </c>
      <c r="U106">
        <f t="shared" si="78"/>
        <v>12599.878327471668</v>
      </c>
    </row>
    <row r="107" spans="2:21">
      <c r="B107" s="2" t="s">
        <v>86</v>
      </c>
      <c r="C107">
        <f>C106+0.0015*SIN((450.37*C98+343.2)*C99)</f>
        <v>12600.072335737097</v>
      </c>
      <c r="D107">
        <f t="shared" ref="D107:U107" si="79">D106+0.0015*SIN((450.37*D98+343.2)*D99)</f>
        <v>12599.849551500456</v>
      </c>
      <c r="E107">
        <f t="shared" si="79"/>
        <v>12599.880588413826</v>
      </c>
      <c r="F107">
        <f t="shared" si="79"/>
        <v>12599.876309827807</v>
      </c>
      <c r="G107">
        <f t="shared" si="79"/>
        <v>12599.876900530822</v>
      </c>
      <c r="H107">
        <f t="shared" si="79"/>
        <v>12599.876818994961</v>
      </c>
      <c r="I107">
        <f t="shared" si="79"/>
        <v>12599.876830249828</v>
      </c>
      <c r="J107">
        <f t="shared" si="79"/>
        <v>12599.876828696257</v>
      </c>
      <c r="K107">
        <f t="shared" si="79"/>
        <v>12599.876828910707</v>
      </c>
      <c r="L107">
        <f t="shared" si="79"/>
        <v>12599.87682888109</v>
      </c>
      <c r="M107">
        <f t="shared" si="79"/>
        <v>12599.876828885184</v>
      </c>
      <c r="N107">
        <f t="shared" si="79"/>
        <v>12599.876828884624</v>
      </c>
      <c r="O107">
        <f t="shared" si="79"/>
        <v>12599.876828884695</v>
      </c>
      <c r="P107">
        <f t="shared" si="79"/>
        <v>12599.876828884688</v>
      </c>
      <c r="Q107">
        <f t="shared" si="79"/>
        <v>12599.876828884688</v>
      </c>
      <c r="R107">
        <f t="shared" si="79"/>
        <v>12599.876828884688</v>
      </c>
      <c r="S107">
        <f t="shared" si="79"/>
        <v>12599.876828884688</v>
      </c>
      <c r="T107">
        <f t="shared" si="79"/>
        <v>12599.876828884688</v>
      </c>
      <c r="U107">
        <f t="shared" si="79"/>
        <v>12599.876828884688</v>
      </c>
    </row>
    <row r="108" spans="2:21">
      <c r="B108" s="2" t="s">
        <v>87</v>
      </c>
      <c r="C108">
        <f>C107+0.0013*SIN((225.18*C98+81.4)*C99)</f>
        <v>12600.071400694143</v>
      </c>
      <c r="D108">
        <f t="shared" ref="D108:U108" si="80">D107+0.0013*SIN((225.18*D98+81.4)*D99)</f>
        <v>12599.848618637896</v>
      </c>
      <c r="E108">
        <f t="shared" si="80"/>
        <v>12599.879655247198</v>
      </c>
      <c r="F108">
        <f t="shared" si="80"/>
        <v>12599.87537670309</v>
      </c>
      <c r="G108">
        <f t="shared" si="80"/>
        <v>12599.875967400318</v>
      </c>
      <c r="H108">
        <f t="shared" si="80"/>
        <v>12599.875885865256</v>
      </c>
      <c r="I108">
        <f t="shared" si="80"/>
        <v>12599.875897120013</v>
      </c>
      <c r="J108">
        <f t="shared" si="80"/>
        <v>12599.875895566456</v>
      </c>
      <c r="K108">
        <f t="shared" si="80"/>
        <v>12599.875895780904</v>
      </c>
      <c r="L108">
        <f t="shared" si="80"/>
        <v>12599.875895751287</v>
      </c>
      <c r="M108">
        <f t="shared" si="80"/>
        <v>12599.875895755382</v>
      </c>
      <c r="N108">
        <f t="shared" si="80"/>
        <v>12599.875895754822</v>
      </c>
      <c r="O108">
        <f t="shared" si="80"/>
        <v>12599.875895754893</v>
      </c>
      <c r="P108">
        <f t="shared" si="80"/>
        <v>12599.875895754885</v>
      </c>
      <c r="Q108">
        <f t="shared" si="80"/>
        <v>12599.875895754885</v>
      </c>
      <c r="R108">
        <f t="shared" si="80"/>
        <v>12599.875895754885</v>
      </c>
      <c r="S108">
        <f t="shared" si="80"/>
        <v>12599.875895754885</v>
      </c>
      <c r="T108">
        <f t="shared" si="80"/>
        <v>12599.875895754885</v>
      </c>
      <c r="U108">
        <f t="shared" si="80"/>
        <v>12599.875895754885</v>
      </c>
    </row>
    <row r="109" spans="2:21">
      <c r="B109" s="2" t="s">
        <v>88</v>
      </c>
      <c r="C109">
        <f>C108+0.0008*SIN((659.29*C98+132.5)*C99)</f>
        <v>12600.071543503962</v>
      </c>
      <c r="D109">
        <f t="shared" ref="D109:U109" si="81">D108+0.0008*SIN((659.29*D98+132.5)*D99)</f>
        <v>12599.848755887284</v>
      </c>
      <c r="E109">
        <f t="shared" si="81"/>
        <v>12599.879793271604</v>
      </c>
      <c r="F109">
        <f t="shared" si="81"/>
        <v>12599.875514620664</v>
      </c>
      <c r="G109">
        <f t="shared" si="81"/>
        <v>12599.876105332642</v>
      </c>
      <c r="H109">
        <f t="shared" si="81"/>
        <v>12599.876023795543</v>
      </c>
      <c r="I109">
        <f t="shared" si="81"/>
        <v>12599.876035050582</v>
      </c>
      <c r="J109">
        <f t="shared" si="81"/>
        <v>12599.876033496987</v>
      </c>
      <c r="K109">
        <f t="shared" si="81"/>
        <v>12599.87603371144</v>
      </c>
      <c r="L109">
        <f t="shared" si="81"/>
        <v>12599.876033681821</v>
      </c>
      <c r="M109">
        <f t="shared" si="81"/>
        <v>12599.876033685916</v>
      </c>
      <c r="N109">
        <f t="shared" si="81"/>
        <v>12599.876033685356</v>
      </c>
      <c r="O109">
        <f t="shared" si="81"/>
        <v>12599.876033685427</v>
      </c>
      <c r="P109">
        <f t="shared" si="81"/>
        <v>12599.876033685419</v>
      </c>
      <c r="Q109">
        <f t="shared" si="81"/>
        <v>12599.876033685419</v>
      </c>
      <c r="R109">
        <f t="shared" si="81"/>
        <v>12599.876033685419</v>
      </c>
      <c r="S109">
        <f t="shared" si="81"/>
        <v>12599.876033685419</v>
      </c>
      <c r="T109">
        <f t="shared" si="81"/>
        <v>12599.876033685419</v>
      </c>
      <c r="U109">
        <f t="shared" si="81"/>
        <v>12599.876033685419</v>
      </c>
    </row>
    <row r="110" spans="2:21">
      <c r="B110" s="2" t="s">
        <v>89</v>
      </c>
      <c r="C110">
        <f>C109+0.0007*SIN((90.38*C98+153.3)*C99)</f>
        <v>12600.071612733525</v>
      </c>
      <c r="D110">
        <f t="shared" ref="D110:U110" si="82">D109+0.0007*SIN((90.38*D98+153.3)*D99)</f>
        <v>12599.848824442697</v>
      </c>
      <c r="E110">
        <f t="shared" si="82"/>
        <v>12599.879861920934</v>
      </c>
      <c r="F110">
        <f t="shared" si="82"/>
        <v>12599.875583257048</v>
      </c>
      <c r="G110">
        <f t="shared" si="82"/>
        <v>12599.876173970812</v>
      </c>
      <c r="H110">
        <f t="shared" si="82"/>
        <v>12599.876092433467</v>
      </c>
      <c r="I110">
        <f t="shared" si="82"/>
        <v>12599.876103688539</v>
      </c>
      <c r="J110">
        <f t="shared" si="82"/>
        <v>12599.87610213494</v>
      </c>
      <c r="K110">
        <f t="shared" si="82"/>
        <v>12599.876102349393</v>
      </c>
      <c r="L110">
        <f t="shared" si="82"/>
        <v>12599.876102319775</v>
      </c>
      <c r="M110">
        <f t="shared" si="82"/>
        <v>12599.876102323869</v>
      </c>
      <c r="N110">
        <f t="shared" si="82"/>
        <v>12599.876102323309</v>
      </c>
      <c r="O110">
        <f t="shared" si="82"/>
        <v>12599.87610232338</v>
      </c>
      <c r="P110">
        <f t="shared" si="82"/>
        <v>12599.876102323373</v>
      </c>
      <c r="Q110">
        <f t="shared" si="82"/>
        <v>12599.876102323373</v>
      </c>
      <c r="R110">
        <f t="shared" si="82"/>
        <v>12599.876102323373</v>
      </c>
      <c r="S110">
        <f t="shared" si="82"/>
        <v>12599.876102323373</v>
      </c>
      <c r="T110">
        <f t="shared" si="82"/>
        <v>12599.876102323373</v>
      </c>
      <c r="U110">
        <f t="shared" si="82"/>
        <v>12599.876102323373</v>
      </c>
    </row>
    <row r="111" spans="2:21">
      <c r="B111" s="2" t="s">
        <v>90</v>
      </c>
      <c r="C111">
        <f>C110+0.0007*SIN((30.35*C98+206.8)*C99)</f>
        <v>12600.071791151699</v>
      </c>
      <c r="D111">
        <f t="shared" ref="D111:U111" si="83">D110+0.0007*SIN((30.35*D98+206.8)*D99)</f>
        <v>12599.849003080835</v>
      </c>
      <c r="E111">
        <f t="shared" si="83"/>
        <v>12599.880040528431</v>
      </c>
      <c r="F111">
        <f t="shared" si="83"/>
        <v>12599.875761868769</v>
      </c>
      <c r="G111">
        <f t="shared" si="83"/>
        <v>12599.876352581949</v>
      </c>
      <c r="H111">
        <f t="shared" si="83"/>
        <v>12599.876271044686</v>
      </c>
      <c r="I111">
        <f t="shared" si="83"/>
        <v>12599.876282299747</v>
      </c>
      <c r="J111">
        <f t="shared" si="83"/>
        <v>12599.876280746148</v>
      </c>
      <c r="K111">
        <f t="shared" si="83"/>
        <v>12599.876280960601</v>
      </c>
      <c r="L111">
        <f t="shared" si="83"/>
        <v>12599.876280930983</v>
      </c>
      <c r="M111">
        <f t="shared" si="83"/>
        <v>12599.876280935077</v>
      </c>
      <c r="N111">
        <f t="shared" si="83"/>
        <v>12599.876280934517</v>
      </c>
      <c r="O111">
        <f t="shared" si="83"/>
        <v>12599.876280934588</v>
      </c>
      <c r="P111">
        <f t="shared" si="83"/>
        <v>12599.876280934581</v>
      </c>
      <c r="Q111">
        <f t="shared" si="83"/>
        <v>12599.876280934581</v>
      </c>
      <c r="R111">
        <f t="shared" si="83"/>
        <v>12599.876280934581</v>
      </c>
      <c r="S111">
        <f t="shared" si="83"/>
        <v>12599.876280934581</v>
      </c>
      <c r="T111">
        <f t="shared" si="83"/>
        <v>12599.876280934581</v>
      </c>
      <c r="U111">
        <f t="shared" si="83"/>
        <v>12599.876280934581</v>
      </c>
    </row>
    <row r="112" spans="2:21">
      <c r="B112" s="2" t="s">
        <v>91</v>
      </c>
      <c r="C112">
        <f>C111+0.0006*SIN((337.18*C98+29.8)*C99)</f>
        <v>12600.072226402212</v>
      </c>
      <c r="D112">
        <f t="shared" ref="D112:U112" si="84">D111+0.0006*SIN((337.18*D98+29.8)*D99)</f>
        <v>12599.84943683745</v>
      </c>
      <c r="E112">
        <f t="shared" si="84"/>
        <v>12599.880474493495</v>
      </c>
      <c r="F112">
        <f t="shared" si="84"/>
        <v>12599.876195805102</v>
      </c>
      <c r="G112">
        <f t="shared" si="84"/>
        <v>12599.876786522249</v>
      </c>
      <c r="H112">
        <f t="shared" si="84"/>
        <v>12599.876704984439</v>
      </c>
      <c r="I112">
        <f t="shared" si="84"/>
        <v>12599.876716239576</v>
      </c>
      <c r="J112">
        <f t="shared" si="84"/>
        <v>12599.876714685966</v>
      </c>
      <c r="K112">
        <f t="shared" si="84"/>
        <v>12599.876714900422</v>
      </c>
      <c r="L112">
        <f t="shared" si="84"/>
        <v>12599.876714870803</v>
      </c>
      <c r="M112">
        <f t="shared" si="84"/>
        <v>12599.876714874898</v>
      </c>
      <c r="N112">
        <f t="shared" si="84"/>
        <v>12599.876714874337</v>
      </c>
      <c r="O112">
        <f t="shared" si="84"/>
        <v>12599.876714874408</v>
      </c>
      <c r="P112">
        <f t="shared" si="84"/>
        <v>12599.876714874401</v>
      </c>
      <c r="Q112">
        <f t="shared" si="84"/>
        <v>12599.876714874401</v>
      </c>
      <c r="R112">
        <f t="shared" si="84"/>
        <v>12599.876714874401</v>
      </c>
      <c r="S112">
        <f t="shared" si="84"/>
        <v>12599.876714874401</v>
      </c>
      <c r="T112">
        <f t="shared" si="84"/>
        <v>12599.876714874401</v>
      </c>
      <c r="U112">
        <f t="shared" si="84"/>
        <v>12599.876714874401</v>
      </c>
    </row>
    <row r="113" spans="2:21">
      <c r="B113" s="2" t="s">
        <v>92</v>
      </c>
      <c r="C113">
        <f>C112+0.0005*SIN((1.5*C98+207.4)*C99)</f>
        <v>12600.071736055763</v>
      </c>
      <c r="D113">
        <f t="shared" ref="D113:U113" si="85">D112+0.0005*SIN((1.5*D98+207.4)*D99)</f>
        <v>12599.848946492573</v>
      </c>
      <c r="E113">
        <f t="shared" si="85"/>
        <v>12599.8799841484</v>
      </c>
      <c r="F113">
        <f t="shared" si="85"/>
        <v>12599.875705460036</v>
      </c>
      <c r="G113">
        <f t="shared" si="85"/>
        <v>12599.876296177179</v>
      </c>
      <c r="H113">
        <f t="shared" si="85"/>
        <v>12599.876214639369</v>
      </c>
      <c r="I113">
        <f t="shared" si="85"/>
        <v>12599.876225894506</v>
      </c>
      <c r="J113">
        <f t="shared" si="85"/>
        <v>12599.876224340896</v>
      </c>
      <c r="K113">
        <f t="shared" si="85"/>
        <v>12599.876224555352</v>
      </c>
      <c r="L113">
        <f t="shared" si="85"/>
        <v>12599.876224525733</v>
      </c>
      <c r="M113">
        <f t="shared" si="85"/>
        <v>12599.876224529828</v>
      </c>
      <c r="N113">
        <f t="shared" si="85"/>
        <v>12599.876224529267</v>
      </c>
      <c r="O113">
        <f t="shared" si="85"/>
        <v>12599.876224529338</v>
      </c>
      <c r="P113">
        <f t="shared" si="85"/>
        <v>12599.876224529331</v>
      </c>
      <c r="Q113">
        <f t="shared" si="85"/>
        <v>12599.876224529331</v>
      </c>
      <c r="R113">
        <f t="shared" si="85"/>
        <v>12599.876224529331</v>
      </c>
      <c r="S113">
        <f t="shared" si="85"/>
        <v>12599.876224529331</v>
      </c>
      <c r="T113">
        <f t="shared" si="85"/>
        <v>12599.876224529331</v>
      </c>
      <c r="U113">
        <f t="shared" si="85"/>
        <v>12599.876224529331</v>
      </c>
    </row>
    <row r="114" spans="2:21">
      <c r="B114" s="2" t="s">
        <v>93</v>
      </c>
      <c r="C114">
        <f>C113+0.0005*SIN((22.81*C98+291.2)*C99)</f>
        <v>12600.071663447923</v>
      </c>
      <c r="D114">
        <f t="shared" ref="D114:U114" si="86">D113+0.0005*SIN((22.81*D98+291.2)*D99)</f>
        <v>12599.848873763907</v>
      </c>
      <c r="E114">
        <f t="shared" si="86"/>
        <v>12599.879911436567</v>
      </c>
      <c r="F114">
        <f t="shared" si="86"/>
        <v>12599.875632745881</v>
      </c>
      <c r="G114">
        <f t="shared" si="86"/>
        <v>12599.876223463345</v>
      </c>
      <c r="H114">
        <f t="shared" si="86"/>
        <v>12599.876141925492</v>
      </c>
      <c r="I114">
        <f t="shared" si="86"/>
        <v>12599.876153180634</v>
      </c>
      <c r="J114">
        <f t="shared" si="86"/>
        <v>12599.876151627024</v>
      </c>
      <c r="K114">
        <f t="shared" si="86"/>
        <v>12599.876151841479</v>
      </c>
      <c r="L114">
        <f t="shared" si="86"/>
        <v>12599.876151811861</v>
      </c>
      <c r="M114">
        <f t="shared" si="86"/>
        <v>12599.876151815955</v>
      </c>
      <c r="N114">
        <f t="shared" si="86"/>
        <v>12599.876151815395</v>
      </c>
      <c r="O114">
        <f t="shared" si="86"/>
        <v>12599.876151815466</v>
      </c>
      <c r="P114">
        <f t="shared" si="86"/>
        <v>12599.876151815459</v>
      </c>
      <c r="Q114">
        <f t="shared" si="86"/>
        <v>12599.876151815459</v>
      </c>
      <c r="R114">
        <f t="shared" si="86"/>
        <v>12599.876151815459</v>
      </c>
      <c r="S114">
        <f t="shared" si="86"/>
        <v>12599.876151815459</v>
      </c>
      <c r="T114">
        <f t="shared" si="86"/>
        <v>12599.876151815459</v>
      </c>
      <c r="U114">
        <f t="shared" si="86"/>
        <v>12599.876151815459</v>
      </c>
    </row>
    <row r="115" spans="2:21">
      <c r="B115" s="2" t="s">
        <v>94</v>
      </c>
      <c r="C115">
        <f>C114+0.0004*SIN((315.56*C98+234.9)*C99)</f>
        <v>12600.071348805224</v>
      </c>
      <c r="D115">
        <f t="shared" ref="D115:U115" si="87">D114+0.0004*SIN((315.56*D98+234.9)*D99)</f>
        <v>12599.848559957542</v>
      </c>
      <c r="E115">
        <f t="shared" si="87"/>
        <v>12599.87959751348</v>
      </c>
      <c r="F115">
        <f t="shared" si="87"/>
        <v>12599.875318838882</v>
      </c>
      <c r="G115">
        <f t="shared" si="87"/>
        <v>12599.875909554125</v>
      </c>
      <c r="H115">
        <f t="shared" si="87"/>
        <v>12599.875828016577</v>
      </c>
      <c r="I115">
        <f t="shared" si="87"/>
        <v>12599.875839271677</v>
      </c>
      <c r="J115">
        <f t="shared" si="87"/>
        <v>12599.875837718073</v>
      </c>
      <c r="K115">
        <f t="shared" si="87"/>
        <v>12599.875837932528</v>
      </c>
      <c r="L115">
        <f t="shared" si="87"/>
        <v>12599.87583790291</v>
      </c>
      <c r="M115">
        <f t="shared" si="87"/>
        <v>12599.875837907004</v>
      </c>
      <c r="N115">
        <f t="shared" si="87"/>
        <v>12599.875837906444</v>
      </c>
      <c r="O115">
        <f t="shared" si="87"/>
        <v>12599.875837906515</v>
      </c>
      <c r="P115">
        <f t="shared" si="87"/>
        <v>12599.875837906508</v>
      </c>
      <c r="Q115">
        <f t="shared" si="87"/>
        <v>12599.875837906508</v>
      </c>
      <c r="R115">
        <f t="shared" si="87"/>
        <v>12599.875837906508</v>
      </c>
      <c r="S115">
        <f t="shared" si="87"/>
        <v>12599.875837906508</v>
      </c>
      <c r="T115">
        <f t="shared" si="87"/>
        <v>12599.875837906508</v>
      </c>
      <c r="U115">
        <f t="shared" si="87"/>
        <v>12599.875837906508</v>
      </c>
    </row>
    <row r="116" spans="2:21">
      <c r="B116" s="2" t="s">
        <v>95</v>
      </c>
      <c r="C116">
        <f>C115+0.0004*SIN((299.3*C98+157.3)*C99)</f>
        <v>12600.071080786349</v>
      </c>
      <c r="D116">
        <f t="shared" ref="D116:U116" si="88">D115+0.0004*SIN((299.3*D98+157.3)*D99)</f>
        <v>12599.848290988439</v>
      </c>
      <c r="E116">
        <f t="shared" si="88"/>
        <v>12599.879328676583</v>
      </c>
      <c r="F116">
        <f t="shared" si="88"/>
        <v>12599.875049983757</v>
      </c>
      <c r="G116">
        <f t="shared" si="88"/>
        <v>12599.875640701517</v>
      </c>
      <c r="H116">
        <f t="shared" si="88"/>
        <v>12599.875559163622</v>
      </c>
      <c r="I116">
        <f t="shared" si="88"/>
        <v>12599.87557041877</v>
      </c>
      <c r="J116">
        <f t="shared" si="88"/>
        <v>12599.875568865158</v>
      </c>
      <c r="K116">
        <f t="shared" si="88"/>
        <v>12599.875569079615</v>
      </c>
      <c r="L116">
        <f t="shared" si="88"/>
        <v>12599.875569049997</v>
      </c>
      <c r="M116">
        <f t="shared" si="88"/>
        <v>12599.875569054091</v>
      </c>
      <c r="N116">
        <f t="shared" si="88"/>
        <v>12599.875569053531</v>
      </c>
      <c r="O116">
        <f t="shared" si="88"/>
        <v>12599.875569053602</v>
      </c>
      <c r="P116">
        <f t="shared" si="88"/>
        <v>12599.875569053595</v>
      </c>
      <c r="Q116">
        <f t="shared" si="88"/>
        <v>12599.875569053595</v>
      </c>
      <c r="R116">
        <f t="shared" si="88"/>
        <v>12599.875569053595</v>
      </c>
      <c r="S116">
        <f t="shared" si="88"/>
        <v>12599.875569053595</v>
      </c>
      <c r="T116">
        <f t="shared" si="88"/>
        <v>12599.875569053595</v>
      </c>
      <c r="U116">
        <f t="shared" si="88"/>
        <v>12599.875569053595</v>
      </c>
    </row>
    <row r="117" spans="2:21">
      <c r="B117" s="2" t="s">
        <v>96</v>
      </c>
      <c r="C117">
        <f>C116+0.0004*SIN((720.02*C98+21.1)*C99)</f>
        <v>12600.071103280452</v>
      </c>
      <c r="D117">
        <f t="shared" ref="D117:U117" si="89">D116+0.0004*SIN((720.02*D98+21.1)*D99)</f>
        <v>12599.848316560892</v>
      </c>
      <c r="E117">
        <f t="shared" si="89"/>
        <v>12599.87935382029</v>
      </c>
      <c r="F117">
        <f t="shared" si="89"/>
        <v>12599.87507518657</v>
      </c>
      <c r="G117">
        <f t="shared" si="89"/>
        <v>12599.87566589617</v>
      </c>
      <c r="H117">
        <f t="shared" si="89"/>
        <v>12599.875584359403</v>
      </c>
      <c r="I117">
        <f t="shared" si="89"/>
        <v>12599.875595614394</v>
      </c>
      <c r="J117">
        <f t="shared" si="89"/>
        <v>12599.875594060804</v>
      </c>
      <c r="K117">
        <f t="shared" si="89"/>
        <v>12599.875594275258</v>
      </c>
      <c r="L117">
        <f t="shared" si="89"/>
        <v>12599.875594245639</v>
      </c>
      <c r="M117">
        <f t="shared" si="89"/>
        <v>12599.875594249734</v>
      </c>
      <c r="N117">
        <f t="shared" si="89"/>
        <v>12599.875594249173</v>
      </c>
      <c r="O117">
        <f t="shared" si="89"/>
        <v>12599.875594249244</v>
      </c>
      <c r="P117">
        <f t="shared" si="89"/>
        <v>12599.875594249237</v>
      </c>
      <c r="Q117">
        <f t="shared" si="89"/>
        <v>12599.875594249237</v>
      </c>
      <c r="R117">
        <f t="shared" si="89"/>
        <v>12599.875594249237</v>
      </c>
      <c r="S117">
        <f t="shared" si="89"/>
        <v>12599.875594249237</v>
      </c>
      <c r="T117">
        <f t="shared" si="89"/>
        <v>12599.875594249237</v>
      </c>
      <c r="U117">
        <f t="shared" si="89"/>
        <v>12599.875594249237</v>
      </c>
    </row>
    <row r="118" spans="2:21">
      <c r="B118" s="2" t="s">
        <v>97</v>
      </c>
      <c r="C118">
        <f>C117+0.0003*SIN((1079.97*C98+352.5)*C99)</f>
        <v>12600.070895028115</v>
      </c>
      <c r="D118">
        <f t="shared" ref="D118:U118" si="90">D117+0.0003*SIN((1079.97*D98+352.5)*D99)</f>
        <v>12599.848110819597</v>
      </c>
      <c r="E118">
        <f t="shared" si="90"/>
        <v>12599.879147727534</v>
      </c>
      <c r="F118">
        <f t="shared" si="90"/>
        <v>12599.874869142233</v>
      </c>
      <c r="G118">
        <f t="shared" si="90"/>
        <v>12599.875459845149</v>
      </c>
      <c r="H118">
        <f t="shared" si="90"/>
        <v>12599.875378309303</v>
      </c>
      <c r="I118">
        <f t="shared" si="90"/>
        <v>12599.875389564168</v>
      </c>
      <c r="J118">
        <f t="shared" si="90"/>
        <v>12599.875388010596</v>
      </c>
      <c r="K118">
        <f t="shared" si="90"/>
        <v>12599.875388225046</v>
      </c>
      <c r="L118">
        <f t="shared" si="90"/>
        <v>12599.875388195429</v>
      </c>
      <c r="M118">
        <f t="shared" si="90"/>
        <v>12599.875388199524</v>
      </c>
      <c r="N118">
        <f t="shared" si="90"/>
        <v>12599.875388198963</v>
      </c>
      <c r="O118">
        <f t="shared" si="90"/>
        <v>12599.875388199034</v>
      </c>
      <c r="P118">
        <f t="shared" si="90"/>
        <v>12599.875388199027</v>
      </c>
      <c r="Q118">
        <f t="shared" si="90"/>
        <v>12599.875388199027</v>
      </c>
      <c r="R118">
        <f t="shared" si="90"/>
        <v>12599.875388199027</v>
      </c>
      <c r="S118">
        <f t="shared" si="90"/>
        <v>12599.875388199027</v>
      </c>
      <c r="T118">
        <f t="shared" si="90"/>
        <v>12599.875388199027</v>
      </c>
      <c r="U118">
        <f t="shared" si="90"/>
        <v>12599.875388199027</v>
      </c>
    </row>
    <row r="119" spans="2:21">
      <c r="B119" s="2" t="s">
        <v>98</v>
      </c>
      <c r="C119">
        <f>C118+0.0003*SIN((44.43*C98+329.7)*C99)</f>
        <v>12600.071124451559</v>
      </c>
      <c r="D119">
        <f t="shared" ref="D119:U119" si="91">D118+0.0003*SIN((44.43*D98+329.7)*D99)</f>
        <v>12599.848340151055</v>
      </c>
      <c r="E119">
        <f t="shared" si="91"/>
        <v>12599.879377071808</v>
      </c>
      <c r="F119">
        <f t="shared" si="91"/>
        <v>12599.875098484741</v>
      </c>
      <c r="G119">
        <f t="shared" si="91"/>
        <v>12599.8756891879</v>
      </c>
      <c r="H119">
        <f t="shared" si="91"/>
        <v>12599.87560765202</v>
      </c>
      <c r="I119">
        <f t="shared" si="91"/>
        <v>12599.87561890689</v>
      </c>
      <c r="J119">
        <f t="shared" si="91"/>
        <v>12599.875617353318</v>
      </c>
      <c r="K119">
        <f t="shared" si="91"/>
        <v>12599.875617567768</v>
      </c>
      <c r="L119">
        <f t="shared" si="91"/>
        <v>12599.875617538151</v>
      </c>
      <c r="M119">
        <f t="shared" si="91"/>
        <v>12599.875617542246</v>
      </c>
      <c r="N119">
        <f t="shared" si="91"/>
        <v>12599.875617541686</v>
      </c>
      <c r="O119">
        <f t="shared" si="91"/>
        <v>12599.875617541757</v>
      </c>
      <c r="P119">
        <f t="shared" si="91"/>
        <v>12599.875617541749</v>
      </c>
      <c r="Q119">
        <f t="shared" si="91"/>
        <v>12599.875617541749</v>
      </c>
      <c r="R119">
        <f t="shared" si="91"/>
        <v>12599.875617541749</v>
      </c>
      <c r="S119">
        <f t="shared" si="91"/>
        <v>12599.875617541749</v>
      </c>
      <c r="T119">
        <f t="shared" si="91"/>
        <v>12599.875617541749</v>
      </c>
      <c r="U119">
        <f t="shared" si="91"/>
        <v>12599.875617541749</v>
      </c>
    </row>
    <row r="120" spans="2:21">
      <c r="B120" s="2" t="s">
        <v>99</v>
      </c>
      <c r="C120">
        <f>MOD(C119,360)</f>
        <v>7.1124451558716828E-2</v>
      </c>
      <c r="D120">
        <f t="shared" ref="D120:U120" si="92">MOD(D119,360)</f>
        <v>359.8483401510548</v>
      </c>
      <c r="E120">
        <f t="shared" si="92"/>
        <v>359.87937707180754</v>
      </c>
      <c r="F120">
        <f t="shared" si="92"/>
        <v>359.8750984847411</v>
      </c>
      <c r="G120">
        <f t="shared" si="92"/>
        <v>359.87568918790021</v>
      </c>
      <c r="H120">
        <f t="shared" si="92"/>
        <v>359.87560765202034</v>
      </c>
      <c r="I120">
        <f t="shared" si="92"/>
        <v>359.87561890688994</v>
      </c>
      <c r="J120">
        <f t="shared" si="92"/>
        <v>359.87561735331838</v>
      </c>
      <c r="K120">
        <f t="shared" si="92"/>
        <v>359.87561756776813</v>
      </c>
      <c r="L120">
        <f t="shared" si="92"/>
        <v>359.87561753815135</v>
      </c>
      <c r="M120">
        <f t="shared" si="92"/>
        <v>359.87561754224589</v>
      </c>
      <c r="N120">
        <f t="shared" si="92"/>
        <v>359.87561754168564</v>
      </c>
      <c r="O120">
        <f t="shared" si="92"/>
        <v>359.87561754175658</v>
      </c>
      <c r="P120">
        <f t="shared" si="92"/>
        <v>359.87561754174931</v>
      </c>
      <c r="Q120">
        <f t="shared" si="92"/>
        <v>359.87561754174931</v>
      </c>
      <c r="R120">
        <f t="shared" si="92"/>
        <v>359.87561754174931</v>
      </c>
      <c r="S120">
        <f t="shared" si="92"/>
        <v>359.87561754174931</v>
      </c>
      <c r="T120">
        <f t="shared" si="92"/>
        <v>359.87561754174931</v>
      </c>
      <c r="U120">
        <f t="shared" si="92"/>
        <v>359.87561754174931</v>
      </c>
    </row>
    <row r="121" spans="2:21">
      <c r="B121" s="2" t="s">
        <v>164</v>
      </c>
      <c r="C121">
        <f>MOD(IF(C120&lt;0,C120+360,C120),360)</f>
        <v>7.1124451558716828E-2</v>
      </c>
      <c r="D121">
        <f t="shared" ref="D121:U121" si="93">MOD(IF(D120&lt;0,D120+360,D120),360)</f>
        <v>359.8483401510548</v>
      </c>
      <c r="E121">
        <f t="shared" si="93"/>
        <v>359.87937707180754</v>
      </c>
      <c r="F121">
        <f t="shared" si="93"/>
        <v>359.8750984847411</v>
      </c>
      <c r="G121">
        <f t="shared" si="93"/>
        <v>359.87568918790021</v>
      </c>
      <c r="H121">
        <f t="shared" si="93"/>
        <v>359.87560765202034</v>
      </c>
      <c r="I121">
        <f t="shared" si="93"/>
        <v>359.87561890688994</v>
      </c>
      <c r="J121">
        <f t="shared" si="93"/>
        <v>359.87561735331838</v>
      </c>
      <c r="K121">
        <f t="shared" si="93"/>
        <v>359.87561756776813</v>
      </c>
      <c r="L121">
        <f t="shared" si="93"/>
        <v>359.87561753815135</v>
      </c>
      <c r="M121">
        <f t="shared" si="93"/>
        <v>359.87561754224589</v>
      </c>
      <c r="N121">
        <f t="shared" si="93"/>
        <v>359.87561754168564</v>
      </c>
      <c r="O121">
        <f t="shared" si="93"/>
        <v>359.87561754175658</v>
      </c>
      <c r="P121">
        <f t="shared" si="93"/>
        <v>359.87561754174931</v>
      </c>
      <c r="Q121">
        <f t="shared" si="93"/>
        <v>359.87561754174931</v>
      </c>
      <c r="R121">
        <f t="shared" si="93"/>
        <v>359.87561754174931</v>
      </c>
      <c r="S121">
        <f t="shared" si="93"/>
        <v>359.87561754174931</v>
      </c>
      <c r="T121">
        <f t="shared" si="93"/>
        <v>359.87561754174931</v>
      </c>
      <c r="U121">
        <f t="shared" si="93"/>
        <v>359.87561754174931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21"/>
  <sheetViews>
    <sheetView workbookViewId="0">
      <pane xSplit="2" ySplit="3" topLeftCell="E4" activePane="bottomRight" state="frozen"/>
      <selection pane="topRight" activeCell="C1" sqref="C1"/>
      <selection pane="bottomLeft" activeCell="A4" sqref="A4"/>
      <selection pane="bottomRight" activeCell="M26" sqref="M26"/>
    </sheetView>
  </sheetViews>
  <sheetFormatPr defaultRowHeight="13.5"/>
  <cols>
    <col min="1" max="1" width="4.75" style="42" customWidth="1"/>
    <col min="2" max="2" width="11.625" style="42" bestFit="1" customWidth="1"/>
    <col min="3" max="3" width="11.375" style="42" customWidth="1"/>
    <col min="4" max="21" width="9.5" style="42" bestFit="1" customWidth="1"/>
    <col min="22" max="16384" width="9" style="42"/>
  </cols>
  <sheetData>
    <row r="1" spans="1:21">
      <c r="B1" s="42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旧暦計算!A14</f>
        <v>49022</v>
      </c>
      <c r="C2" s="42">
        <v>23</v>
      </c>
      <c r="D2" s="42">
        <v>59</v>
      </c>
      <c r="E2" s="42">
        <v>59</v>
      </c>
    </row>
    <row r="3" spans="1:21">
      <c r="A3" s="42">
        <v>20</v>
      </c>
      <c r="B3" s="42" t="s">
        <v>65</v>
      </c>
      <c r="C3" s="42">
        <v>1</v>
      </c>
      <c r="D3" s="42">
        <v>2</v>
      </c>
      <c r="E3" s="42">
        <v>3</v>
      </c>
      <c r="F3" s="42">
        <v>4</v>
      </c>
      <c r="G3" s="42">
        <v>5</v>
      </c>
      <c r="H3" s="42">
        <v>6</v>
      </c>
      <c r="I3" s="42">
        <v>7</v>
      </c>
      <c r="J3" s="42">
        <v>8</v>
      </c>
      <c r="K3" s="42">
        <v>9</v>
      </c>
      <c r="L3" s="42">
        <v>10</v>
      </c>
      <c r="M3" s="42">
        <v>11</v>
      </c>
      <c r="N3" s="42">
        <v>12</v>
      </c>
      <c r="O3" s="42">
        <v>13</v>
      </c>
      <c r="P3" s="42">
        <v>14</v>
      </c>
      <c r="Q3" s="42">
        <v>15</v>
      </c>
      <c r="R3" s="42">
        <v>16</v>
      </c>
      <c r="S3" s="42">
        <v>17</v>
      </c>
      <c r="T3" s="42">
        <v>18</v>
      </c>
      <c r="U3" s="42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64040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64040.62498842593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s="42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s="42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64040.62498842593</v>
      </c>
      <c r="D11" s="12">
        <f>C22</f>
        <v>64011.981109063701</v>
      </c>
      <c r="E11" s="12">
        <f t="shared" ref="E11:U11" si="1">D22</f>
        <v>64011.965807888831</v>
      </c>
      <c r="F11" s="12">
        <f t="shared" si="1"/>
        <v>64011.967159629989</v>
      </c>
      <c r="G11" s="12">
        <f t="shared" si="1"/>
        <v>64011.96704039396</v>
      </c>
      <c r="H11" s="12">
        <f t="shared" si="1"/>
        <v>64011.967050913088</v>
      </c>
      <c r="I11" s="12">
        <f t="shared" si="1"/>
        <v>64011.967049985091</v>
      </c>
      <c r="J11" s="12">
        <f t="shared" si="1"/>
        <v>64011.96705006696</v>
      </c>
      <c r="K11" s="12">
        <f t="shared" si="1"/>
        <v>64011.967050059728</v>
      </c>
      <c r="L11" s="12">
        <f t="shared" si="1"/>
        <v>64011.967050060368</v>
      </c>
      <c r="M11" s="12">
        <f t="shared" si="1"/>
        <v>64011.96705006031</v>
      </c>
      <c r="N11" s="12">
        <f t="shared" si="1"/>
        <v>64011.967050060317</v>
      </c>
      <c r="O11" s="12">
        <f t="shared" si="1"/>
        <v>64011.967050060317</v>
      </c>
      <c r="P11" s="12">
        <f t="shared" si="1"/>
        <v>64011.967050060317</v>
      </c>
      <c r="Q11" s="12">
        <f t="shared" si="1"/>
        <v>64011.967050060317</v>
      </c>
      <c r="R11" s="12">
        <f t="shared" si="1"/>
        <v>64011.967050060317</v>
      </c>
      <c r="S11" s="12">
        <f t="shared" si="1"/>
        <v>64011.967050060317</v>
      </c>
      <c r="T11" s="12">
        <f t="shared" si="1"/>
        <v>64011.967050060317</v>
      </c>
      <c r="U11" s="12">
        <f t="shared" si="1"/>
        <v>64011.967050060317</v>
      </c>
    </row>
    <row r="12" spans="1:21">
      <c r="A12" s="42" t="s">
        <v>102</v>
      </c>
      <c r="B12" s="4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s="42" t="s">
        <v>102</v>
      </c>
      <c r="B13" s="2" t="s">
        <v>73</v>
      </c>
      <c r="C13" s="12">
        <f>C90</f>
        <v>348.01072143454803</v>
      </c>
      <c r="D13" s="12">
        <f t="shared" ref="D13:U13" si="2">D90</f>
        <v>330.56770342984237</v>
      </c>
      <c r="E13" s="12">
        <f t="shared" si="2"/>
        <v>330.34940075673512</v>
      </c>
      <c r="F13" s="12">
        <f t="shared" si="2"/>
        <v>330.36868393191253</v>
      </c>
      <c r="G13" s="12">
        <f t="shared" si="2"/>
        <v>330.36698296098621</v>
      </c>
      <c r="H13" s="12">
        <f t="shared" si="2"/>
        <v>330.3671330223151</v>
      </c>
      <c r="I13" s="12">
        <f t="shared" si="2"/>
        <v>330.36711978391395</v>
      </c>
      <c r="J13" s="12">
        <f t="shared" si="2"/>
        <v>330.36712095187977</v>
      </c>
      <c r="K13" s="12">
        <f t="shared" si="2"/>
        <v>330.36712084867759</v>
      </c>
      <c r="L13" s="12">
        <f t="shared" si="2"/>
        <v>330.36712085781619</v>
      </c>
      <c r="M13" s="12">
        <f t="shared" si="2"/>
        <v>330.36712085697218</v>
      </c>
      <c r="N13" s="12">
        <f t="shared" si="2"/>
        <v>330.36712085708859</v>
      </c>
      <c r="O13" s="12">
        <f t="shared" si="2"/>
        <v>330.36712085708859</v>
      </c>
      <c r="P13" s="12">
        <f t="shared" si="2"/>
        <v>330.36712085708859</v>
      </c>
      <c r="Q13" s="12">
        <f t="shared" si="2"/>
        <v>330.36712085708859</v>
      </c>
      <c r="R13" s="12">
        <f t="shared" si="2"/>
        <v>330.36712085708859</v>
      </c>
      <c r="S13" s="12">
        <f t="shared" si="2"/>
        <v>330.36712085708859</v>
      </c>
      <c r="T13" s="12">
        <f t="shared" si="2"/>
        <v>330.36712085708859</v>
      </c>
      <c r="U13" s="12">
        <f t="shared" si="2"/>
        <v>330.36712085708859</v>
      </c>
    </row>
    <row r="14" spans="1:21">
      <c r="A14" s="42" t="s">
        <v>74</v>
      </c>
      <c r="B14" s="42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s="42" t="s">
        <v>74</v>
      </c>
      <c r="B15" s="2" t="s">
        <v>77</v>
      </c>
      <c r="C15" s="12">
        <f>C121</f>
        <v>359.0767118197673</v>
      </c>
      <c r="D15" s="12">
        <f t="shared" ref="D15:U15" si="3">D121</f>
        <v>330.3813075778362</v>
      </c>
      <c r="E15" s="12">
        <f t="shared" si="3"/>
        <v>330.36586739712038</v>
      </c>
      <c r="F15" s="12">
        <f t="shared" si="3"/>
        <v>330.36723142247683</v>
      </c>
      <c r="G15" s="12">
        <f t="shared" si="3"/>
        <v>330.3671111028998</v>
      </c>
      <c r="H15" s="12">
        <f t="shared" si="3"/>
        <v>330.36712171761428</v>
      </c>
      <c r="I15" s="12">
        <f t="shared" si="3"/>
        <v>330.36712078118944</v>
      </c>
      <c r="J15" s="12">
        <f t="shared" si="3"/>
        <v>330.36712086379885</v>
      </c>
      <c r="K15" s="12">
        <f t="shared" si="3"/>
        <v>330.36712085649924</v>
      </c>
      <c r="L15" s="12">
        <f t="shared" si="3"/>
        <v>330.3671208571468</v>
      </c>
      <c r="M15" s="12">
        <f t="shared" si="3"/>
        <v>330.36712085708496</v>
      </c>
      <c r="N15" s="12">
        <f t="shared" si="3"/>
        <v>330.36712085709223</v>
      </c>
      <c r="O15" s="12">
        <f t="shared" si="3"/>
        <v>330.36712085709223</v>
      </c>
      <c r="P15" s="12">
        <f t="shared" si="3"/>
        <v>330.36712085709223</v>
      </c>
      <c r="Q15" s="12">
        <f t="shared" si="3"/>
        <v>330.36712085709223</v>
      </c>
      <c r="R15" s="12">
        <f t="shared" si="3"/>
        <v>330.36712085709223</v>
      </c>
      <c r="S15" s="12">
        <f t="shared" si="3"/>
        <v>330.36712085709223</v>
      </c>
      <c r="T15" s="12">
        <f t="shared" si="3"/>
        <v>330.36712085709223</v>
      </c>
      <c r="U15" s="12">
        <f t="shared" si="3"/>
        <v>330.36712085709223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-11.065990385219266</v>
      </c>
      <c r="D17" s="12">
        <f t="shared" ref="D17:U17" si="4">D13-D15</f>
        <v>0.18639585200617148</v>
      </c>
      <c r="E17" s="12">
        <f t="shared" si="4"/>
        <v>-1.6466640385260689E-2</v>
      </c>
      <c r="F17" s="12">
        <f t="shared" si="4"/>
        <v>1.4525094356940826E-3</v>
      </c>
      <c r="G17" s="12">
        <f t="shared" si="4"/>
        <v>-1.2814191359211691E-4</v>
      </c>
      <c r="H17" s="12">
        <f t="shared" si="4"/>
        <v>1.1304700819891877E-5</v>
      </c>
      <c r="I17" s="12">
        <f t="shared" si="4"/>
        <v>-9.9727549240924418E-7</v>
      </c>
      <c r="J17" s="12">
        <f t="shared" si="4"/>
        <v>8.8080923887901008E-8</v>
      </c>
      <c r="K17" s="12">
        <f t="shared" si="4"/>
        <v>-7.8216544352471828E-9</v>
      </c>
      <c r="L17" s="12">
        <f t="shared" si="4"/>
        <v>6.6938810050487518E-10</v>
      </c>
      <c r="M17" s="12">
        <f t="shared" si="4"/>
        <v>-1.127773430198431E-10</v>
      </c>
      <c r="N17" s="12">
        <f t="shared" si="4"/>
        <v>-3.637978807091713E-12</v>
      </c>
      <c r="O17" s="12">
        <f t="shared" si="4"/>
        <v>-3.637978807091713E-12</v>
      </c>
      <c r="P17" s="12">
        <f t="shared" si="4"/>
        <v>-3.637978807091713E-12</v>
      </c>
      <c r="Q17" s="12">
        <f t="shared" si="4"/>
        <v>-3.637978807091713E-12</v>
      </c>
      <c r="R17" s="12">
        <f t="shared" si="4"/>
        <v>-3.637978807091713E-12</v>
      </c>
      <c r="S17" s="12">
        <f t="shared" si="4"/>
        <v>-3.637978807091713E-12</v>
      </c>
      <c r="T17" s="12">
        <f t="shared" si="4"/>
        <v>-3.637978807091713E-12</v>
      </c>
      <c r="U17" s="12">
        <f t="shared" si="4"/>
        <v>-3.637978807091713E-12</v>
      </c>
    </row>
    <row r="18" spans="2:21">
      <c r="B18" s="42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64041.533391977558</v>
      </c>
      <c r="D19" s="12">
        <f>D11-(D17/D7)</f>
        <v>64011.965807888831</v>
      </c>
      <c r="E19" s="12">
        <f>E11-(E17/E7)</f>
        <v>64011.967159629989</v>
      </c>
      <c r="F19" s="12">
        <f t="shared" ref="F19:U19" si="5">F11-(F17/F7)</f>
        <v>64011.96704039396</v>
      </c>
      <c r="G19" s="12">
        <f t="shared" si="5"/>
        <v>64011.967050913088</v>
      </c>
      <c r="H19" s="12">
        <f t="shared" si="5"/>
        <v>64011.967049985091</v>
      </c>
      <c r="I19" s="12">
        <f t="shared" si="5"/>
        <v>64011.96705006696</v>
      </c>
      <c r="J19" s="12">
        <f t="shared" si="5"/>
        <v>64011.967050059728</v>
      </c>
      <c r="K19" s="12">
        <f t="shared" si="5"/>
        <v>64011.967050060368</v>
      </c>
      <c r="L19" s="12">
        <f t="shared" si="5"/>
        <v>64011.96705006031</v>
      </c>
      <c r="M19" s="12">
        <f t="shared" si="5"/>
        <v>64011.967050060317</v>
      </c>
      <c r="N19" s="12">
        <f t="shared" si="5"/>
        <v>64011.967050060317</v>
      </c>
      <c r="O19" s="12">
        <f t="shared" si="5"/>
        <v>64011.967050060317</v>
      </c>
      <c r="P19" s="12">
        <f t="shared" si="5"/>
        <v>64011.967050060317</v>
      </c>
      <c r="Q19" s="12">
        <f t="shared" si="5"/>
        <v>64011.967050060317</v>
      </c>
      <c r="R19" s="12">
        <f t="shared" si="5"/>
        <v>64011.967050060317</v>
      </c>
      <c r="S19" s="12">
        <f t="shared" si="5"/>
        <v>64011.967050060317</v>
      </c>
      <c r="T19" s="12">
        <f t="shared" si="5"/>
        <v>64011.967050060317</v>
      </c>
      <c r="U19" s="12">
        <f t="shared" si="5"/>
        <v>64011.967050060317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s="42" t="s">
        <v>3</v>
      </c>
      <c r="C21" s="12">
        <f>C11-C19</f>
        <v>-0.90840355162799824</v>
      </c>
      <c r="D21" s="12">
        <f>$C11-D19</f>
        <v>28.659180537099019</v>
      </c>
      <c r="E21" s="12">
        <f>$C11-E19</f>
        <v>28.657828795941896</v>
      </c>
      <c r="F21" s="12">
        <f t="shared" ref="F21:U21" si="6">$C11-F19</f>
        <v>28.657948031970591</v>
      </c>
      <c r="G21" s="12">
        <f t="shared" si="6"/>
        <v>28.657937512842182</v>
      </c>
      <c r="H21" s="12">
        <f t="shared" si="6"/>
        <v>28.657938440839644</v>
      </c>
      <c r="I21" s="12">
        <f t="shared" si="6"/>
        <v>28.657938358970569</v>
      </c>
      <c r="J21" s="12">
        <f>$C11-J19</f>
        <v>28.65793836620287</v>
      </c>
      <c r="K21" s="12">
        <f t="shared" si="6"/>
        <v>28.657938365562586</v>
      </c>
      <c r="L21" s="12">
        <f t="shared" si="6"/>
        <v>28.657938365620794</v>
      </c>
      <c r="M21" s="12">
        <f t="shared" si="6"/>
        <v>28.657938365613518</v>
      </c>
      <c r="N21" s="12">
        <f t="shared" si="6"/>
        <v>28.657938365613518</v>
      </c>
      <c r="O21" s="12">
        <f t="shared" si="6"/>
        <v>28.657938365613518</v>
      </c>
      <c r="P21" s="12">
        <f t="shared" si="6"/>
        <v>28.657938365613518</v>
      </c>
      <c r="Q21" s="12">
        <f t="shared" si="6"/>
        <v>28.657938365613518</v>
      </c>
      <c r="R21" s="12">
        <f t="shared" si="6"/>
        <v>28.657938365613518</v>
      </c>
      <c r="S21" s="12">
        <f t="shared" si="6"/>
        <v>28.657938365613518</v>
      </c>
      <c r="T21" s="12">
        <f t="shared" si="6"/>
        <v>28.657938365613518</v>
      </c>
      <c r="U21" s="12">
        <f t="shared" si="6"/>
        <v>28.657938365613518</v>
      </c>
    </row>
    <row r="22" spans="2:21">
      <c r="C22" s="12">
        <f>IF(C21&lt;0,IF(C21&lt;0,C19-C9,C19),IF(29.8&lt;C21,C19+C9,C19))</f>
        <v>64011.981109063701</v>
      </c>
      <c r="D22" s="12">
        <f t="shared" ref="D22:U22" si="7">IF(D21&lt;0,IF(D21&lt;0,D19-D9,D19),IF(29.8&lt;D21,D19+D9,D19))</f>
        <v>64011.965807888831</v>
      </c>
      <c r="E22" s="12">
        <f t="shared" si="7"/>
        <v>64011.967159629989</v>
      </c>
      <c r="F22" s="12">
        <f t="shared" si="7"/>
        <v>64011.96704039396</v>
      </c>
      <c r="G22" s="12">
        <f t="shared" si="7"/>
        <v>64011.967050913088</v>
      </c>
      <c r="H22" s="12">
        <f t="shared" si="7"/>
        <v>64011.967049985091</v>
      </c>
      <c r="I22" s="12">
        <f t="shared" si="7"/>
        <v>64011.96705006696</v>
      </c>
      <c r="J22" s="12">
        <f t="shared" si="7"/>
        <v>64011.967050059728</v>
      </c>
      <c r="K22" s="12">
        <f t="shared" si="7"/>
        <v>64011.967050060368</v>
      </c>
      <c r="L22" s="12">
        <f t="shared" si="7"/>
        <v>64011.96705006031</v>
      </c>
      <c r="M22" s="12">
        <f t="shared" si="7"/>
        <v>64011.967050060317</v>
      </c>
      <c r="N22" s="12">
        <f t="shared" si="7"/>
        <v>64011.967050060317</v>
      </c>
      <c r="O22" s="12">
        <f t="shared" si="7"/>
        <v>64011.967050060317</v>
      </c>
      <c r="P22" s="12">
        <f t="shared" si="7"/>
        <v>64011.967050060317</v>
      </c>
      <c r="Q22" s="12">
        <f t="shared" si="7"/>
        <v>64011.967050060317</v>
      </c>
      <c r="R22" s="12">
        <f t="shared" si="7"/>
        <v>64011.967050060317</v>
      </c>
      <c r="S22" s="12">
        <f t="shared" si="7"/>
        <v>64011.967050060317</v>
      </c>
      <c r="T22" s="12">
        <f t="shared" si="7"/>
        <v>64011.967050060317</v>
      </c>
      <c r="U22" s="12">
        <f t="shared" si="7"/>
        <v>64011.967050060317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s="42" t="s">
        <v>1</v>
      </c>
    </row>
    <row r="26" spans="2:21">
      <c r="B26" s="34" t="s">
        <v>104</v>
      </c>
      <c r="C26" s="42" t="s">
        <v>6</v>
      </c>
      <c r="D26" s="42" t="s">
        <v>7</v>
      </c>
      <c r="E26" s="42" t="s">
        <v>8</v>
      </c>
    </row>
    <row r="27" spans="2:21">
      <c r="B27" s="33">
        <f>B2</f>
        <v>49022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64040</v>
      </c>
    </row>
    <row r="30" spans="2:21">
      <c r="B30" s="30" t="s">
        <v>9</v>
      </c>
      <c r="C30" s="31">
        <f>C29+C27/24+D27/1440+E27/86400-0.375</f>
        <v>64040.62498842593</v>
      </c>
      <c r="D30" s="35">
        <f>D11</f>
        <v>64011.981109063701</v>
      </c>
      <c r="E30" s="35">
        <f t="shared" ref="E30:U30" si="8">E11</f>
        <v>64011.965807888831</v>
      </c>
      <c r="F30" s="35">
        <f t="shared" si="8"/>
        <v>64011.967159629989</v>
      </c>
      <c r="G30" s="35">
        <f t="shared" si="8"/>
        <v>64011.96704039396</v>
      </c>
      <c r="H30" s="35">
        <f t="shared" si="8"/>
        <v>64011.967050913088</v>
      </c>
      <c r="I30" s="35">
        <f t="shared" si="8"/>
        <v>64011.967049985091</v>
      </c>
      <c r="J30" s="35">
        <f t="shared" si="8"/>
        <v>64011.96705006696</v>
      </c>
      <c r="K30" s="35">
        <f t="shared" si="8"/>
        <v>64011.967050059728</v>
      </c>
      <c r="L30" s="35">
        <f t="shared" si="8"/>
        <v>64011.967050060368</v>
      </c>
      <c r="M30" s="35">
        <f t="shared" si="8"/>
        <v>64011.96705006031</v>
      </c>
      <c r="N30" s="35">
        <f t="shared" si="8"/>
        <v>64011.967050060317</v>
      </c>
      <c r="O30" s="35">
        <f t="shared" si="8"/>
        <v>64011.967050060317</v>
      </c>
      <c r="P30" s="35">
        <f t="shared" si="8"/>
        <v>64011.967050060317</v>
      </c>
      <c r="Q30" s="35">
        <f t="shared" si="8"/>
        <v>64011.967050060317</v>
      </c>
      <c r="R30" s="35">
        <f t="shared" si="8"/>
        <v>64011.967050060317</v>
      </c>
      <c r="S30" s="35">
        <f t="shared" si="8"/>
        <v>64011.967050060317</v>
      </c>
      <c r="T30" s="35">
        <f t="shared" si="8"/>
        <v>64011.967050060317</v>
      </c>
      <c r="U30" s="35">
        <f t="shared" si="8"/>
        <v>64011.967050060317</v>
      </c>
    </row>
    <row r="31" spans="2:21">
      <c r="B31" s="30" t="s">
        <v>2</v>
      </c>
      <c r="C31" s="31">
        <f>((C30-51544.5)/365.2425+64)/86400</f>
        <v>1.1367271778474021E-3</v>
      </c>
      <c r="D31" s="31">
        <f>((D30-51544.5)/365.2425+64)/86400</f>
        <v>1.1358194894444716E-3</v>
      </c>
      <c r="E31" s="31">
        <f t="shared" ref="E31:U31" si="9">((E30-51544.5)/365.2425+64)/86400</f>
        <v>1.1358190045695424E-3</v>
      </c>
      <c r="F31" s="31">
        <f t="shared" si="9"/>
        <v>1.1358190474045145E-3</v>
      </c>
      <c r="G31" s="31">
        <f t="shared" si="9"/>
        <v>1.1358190436260751E-3</v>
      </c>
      <c r="H31" s="31">
        <f t="shared" si="9"/>
        <v>1.1358190439594131E-3</v>
      </c>
      <c r="I31" s="31">
        <f t="shared" si="9"/>
        <v>1.1358190439300061E-3</v>
      </c>
      <c r="J31" s="31">
        <f t="shared" si="9"/>
        <v>1.1358190439326003E-3</v>
      </c>
      <c r="K31" s="31">
        <f t="shared" si="9"/>
        <v>1.1358190439323711E-3</v>
      </c>
      <c r="L31" s="31">
        <f t="shared" si="9"/>
        <v>1.1358190439323915E-3</v>
      </c>
      <c r="M31" s="31">
        <f t="shared" si="9"/>
        <v>1.1358190439323896E-3</v>
      </c>
      <c r="N31" s="31">
        <f t="shared" si="9"/>
        <v>1.1358190439323898E-3</v>
      </c>
      <c r="O31" s="31">
        <f t="shared" si="9"/>
        <v>1.1358190439323898E-3</v>
      </c>
      <c r="P31" s="31">
        <f t="shared" si="9"/>
        <v>1.1358190439323898E-3</v>
      </c>
      <c r="Q31" s="31">
        <f t="shared" si="9"/>
        <v>1.1358190439323898E-3</v>
      </c>
      <c r="R31" s="31">
        <f t="shared" si="9"/>
        <v>1.1358190439323898E-3</v>
      </c>
      <c r="S31" s="31">
        <f t="shared" si="9"/>
        <v>1.1358190439323898E-3</v>
      </c>
      <c r="T31" s="31">
        <f t="shared" si="9"/>
        <v>1.1358190439323898E-3</v>
      </c>
      <c r="U31" s="31">
        <f t="shared" si="9"/>
        <v>1.1358190439323898E-3</v>
      </c>
    </row>
    <row r="32" spans="2:21">
      <c r="B32" s="30" t="s">
        <v>10</v>
      </c>
      <c r="C32" s="31">
        <f>(C30-51544.5+C31)/36525</f>
        <v>0.34212528747852455</v>
      </c>
      <c r="D32" s="31">
        <f>(D30-51544.5+D31)/36525</f>
        <v>0.34134106077708942</v>
      </c>
      <c r="E32" s="31">
        <f t="shared" ref="E32:U32" si="10">(E30-51544.5+E31)/36525</f>
        <v>0.34134064185373952</v>
      </c>
      <c r="F32" s="31">
        <f t="shared" si="10"/>
        <v>0.34134067886239661</v>
      </c>
      <c r="G32" s="31">
        <f t="shared" si="10"/>
        <v>0.34134067559789194</v>
      </c>
      <c r="H32" s="31">
        <f t="shared" si="10"/>
        <v>0.34134067588589001</v>
      </c>
      <c r="I32" s="31">
        <f t="shared" si="10"/>
        <v>0.34134067586048283</v>
      </c>
      <c r="J32" s="31">
        <f t="shared" si="10"/>
        <v>0.34134067586272426</v>
      </c>
      <c r="K32" s="31">
        <f t="shared" si="10"/>
        <v>0.34134067586252625</v>
      </c>
      <c r="L32" s="31">
        <f t="shared" si="10"/>
        <v>0.3413406758625438</v>
      </c>
      <c r="M32" s="31">
        <f t="shared" si="10"/>
        <v>0.34134067586254219</v>
      </c>
      <c r="N32" s="31">
        <f t="shared" si="10"/>
        <v>0.34134067586254241</v>
      </c>
      <c r="O32" s="31">
        <f t="shared" si="10"/>
        <v>0.34134067586254241</v>
      </c>
      <c r="P32" s="31">
        <f t="shared" si="10"/>
        <v>0.34134067586254241</v>
      </c>
      <c r="Q32" s="31">
        <f t="shared" si="10"/>
        <v>0.34134067586254241</v>
      </c>
      <c r="R32" s="31">
        <f t="shared" si="10"/>
        <v>0.34134067586254241</v>
      </c>
      <c r="S32" s="31">
        <f t="shared" si="10"/>
        <v>0.34134067586254241</v>
      </c>
      <c r="T32" s="31">
        <f t="shared" si="10"/>
        <v>0.34134067586254241</v>
      </c>
      <c r="U32" s="31">
        <f t="shared" si="10"/>
        <v>0.34134067586254241</v>
      </c>
    </row>
    <row r="33" spans="2:21">
      <c r="B33" s="7" t="s">
        <v>11</v>
      </c>
      <c r="C33" s="31">
        <f>218.3166+481267.811*C32-0.0015*C32*C32</f>
        <v>164872.20461696063</v>
      </c>
      <c r="D33" s="42">
        <f>218.3166+481267.811*D32-0.0015*D32*D32</f>
        <v>164494.78154983721</v>
      </c>
      <c r="E33" s="42">
        <f t="shared" ref="E33:U33" si="11">218.3166+481267.811*E32-0.0015*E32*E32</f>
        <v>164494.57993551402</v>
      </c>
      <c r="F33" s="42">
        <f t="shared" si="11"/>
        <v>164494.5977465894</v>
      </c>
      <c r="G33" s="42">
        <f t="shared" si="11"/>
        <v>164494.59617548838</v>
      </c>
      <c r="H33" s="42">
        <f t="shared" si="11"/>
        <v>164494.59631409257</v>
      </c>
      <c r="I33" s="42">
        <f t="shared" si="11"/>
        <v>164494.59630186492</v>
      </c>
      <c r="J33" s="42">
        <f t="shared" si="11"/>
        <v>164494.59630294365</v>
      </c>
      <c r="K33" s="42">
        <f t="shared" si="11"/>
        <v>164494.59630284834</v>
      </c>
      <c r="L33" s="42">
        <f t="shared" si="11"/>
        <v>164494.59630285678</v>
      </c>
      <c r="M33" s="42">
        <f t="shared" si="11"/>
        <v>164494.59630285602</v>
      </c>
      <c r="N33" s="42">
        <f t="shared" si="11"/>
        <v>164494.59630285611</v>
      </c>
      <c r="O33" s="42">
        <f t="shared" si="11"/>
        <v>164494.59630285611</v>
      </c>
      <c r="P33" s="42">
        <f t="shared" si="11"/>
        <v>164494.59630285611</v>
      </c>
      <c r="Q33" s="42">
        <f t="shared" si="11"/>
        <v>164494.59630285611</v>
      </c>
      <c r="R33" s="42">
        <f t="shared" si="11"/>
        <v>164494.59630285611</v>
      </c>
      <c r="S33" s="42">
        <f t="shared" si="11"/>
        <v>164494.59630285611</v>
      </c>
      <c r="T33" s="42">
        <f t="shared" si="11"/>
        <v>164494.59630285611</v>
      </c>
      <c r="U33" s="42">
        <f t="shared" si="11"/>
        <v>164494.59630285611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164867.89666950027</v>
      </c>
      <c r="D35" s="31">
        <f>D33+6.2888*COS((477198.868*D32+44.963)*D34)</f>
        <v>164489.47944716291</v>
      </c>
      <c r="E35" s="31">
        <f t="shared" ref="E35:U35" si="13">E33+6.2888*COS((477198.868*E32+44.963)*E34)</f>
        <v>164489.26606568185</v>
      </c>
      <c r="F35" s="31">
        <f t="shared" si="13"/>
        <v>164489.28491369225</v>
      </c>
      <c r="G35" s="31">
        <f t="shared" si="13"/>
        <v>164489.28325110371</v>
      </c>
      <c r="H35" s="31">
        <f t="shared" si="13"/>
        <v>164489.28339777887</v>
      </c>
      <c r="I35" s="31">
        <f t="shared" si="13"/>
        <v>164489.28338483919</v>
      </c>
      <c r="J35" s="31">
        <f t="shared" si="13"/>
        <v>164489.28338598076</v>
      </c>
      <c r="K35" s="31">
        <f t="shared" si="13"/>
        <v>164489.28338587988</v>
      </c>
      <c r="L35" s="31">
        <f t="shared" si="13"/>
        <v>164489.28338588882</v>
      </c>
      <c r="M35" s="31">
        <f t="shared" si="13"/>
        <v>164489.283385888</v>
      </c>
      <c r="N35" s="31">
        <f t="shared" si="13"/>
        <v>164489.28338588812</v>
      </c>
      <c r="O35" s="31">
        <f t="shared" si="13"/>
        <v>164489.28338588812</v>
      </c>
      <c r="P35" s="31">
        <f t="shared" si="13"/>
        <v>164489.28338588812</v>
      </c>
      <c r="Q35" s="31">
        <f t="shared" si="13"/>
        <v>164489.28338588812</v>
      </c>
      <c r="R35" s="31">
        <f t="shared" si="13"/>
        <v>164489.28338588812</v>
      </c>
      <c r="S35" s="31">
        <f t="shared" si="13"/>
        <v>164489.28338588812</v>
      </c>
      <c r="T35" s="31">
        <f t="shared" si="13"/>
        <v>164489.28338588812</v>
      </c>
      <c r="U35" s="31">
        <f t="shared" si="13"/>
        <v>164489.28338588812</v>
      </c>
    </row>
    <row r="36" spans="2:21">
      <c r="B36" s="30" t="s">
        <v>5</v>
      </c>
      <c r="C36" s="31">
        <f>C35+1.274*COS((413335.35*C32+10.74)*C34)</f>
        <v>164868.5945523667</v>
      </c>
      <c r="D36" s="31">
        <f>D35+1.274*COS((413335.35*D32+10.74)*D34)</f>
        <v>164490.66936031677</v>
      </c>
      <c r="E36" s="31">
        <f t="shared" ref="E36:U36" si="14">E35+1.274*COS((413335.35*E32+10.74)*E34)</f>
        <v>164490.45459780688</v>
      </c>
      <c r="F36" s="31">
        <f t="shared" si="14"/>
        <v>164490.47356825788</v>
      </c>
      <c r="G36" s="31">
        <f t="shared" si="14"/>
        <v>164490.47189487235</v>
      </c>
      <c r="H36" s="31">
        <f t="shared" si="14"/>
        <v>164490.47204250007</v>
      </c>
      <c r="I36" s="31">
        <f t="shared" si="14"/>
        <v>164490.47202947634</v>
      </c>
      <c r="J36" s="31">
        <f t="shared" si="14"/>
        <v>164490.47203062533</v>
      </c>
      <c r="K36" s="31">
        <f t="shared" si="14"/>
        <v>164490.47203052382</v>
      </c>
      <c r="L36" s="31">
        <f t="shared" si="14"/>
        <v>164490.47203053281</v>
      </c>
      <c r="M36" s="31">
        <f t="shared" si="14"/>
        <v>164490.47203053196</v>
      </c>
      <c r="N36" s="31">
        <f t="shared" si="14"/>
        <v>164490.47203053208</v>
      </c>
      <c r="O36" s="31">
        <f t="shared" si="14"/>
        <v>164490.47203053208</v>
      </c>
      <c r="P36" s="31">
        <f t="shared" si="14"/>
        <v>164490.47203053208</v>
      </c>
      <c r="Q36" s="31">
        <f t="shared" si="14"/>
        <v>164490.47203053208</v>
      </c>
      <c r="R36" s="31">
        <f t="shared" si="14"/>
        <v>164490.47203053208</v>
      </c>
      <c r="S36" s="31">
        <f t="shared" si="14"/>
        <v>164490.47203053208</v>
      </c>
      <c r="T36" s="31">
        <f t="shared" si="14"/>
        <v>164490.47203053208</v>
      </c>
      <c r="U36" s="31">
        <f t="shared" si="14"/>
        <v>164490.47203053208</v>
      </c>
    </row>
    <row r="37" spans="2:21">
      <c r="B37" s="7" t="s">
        <v>12</v>
      </c>
      <c r="C37" s="42">
        <f>C36+0.6583*COS((890534.22*C32+145.7)*C34)</f>
        <v>164868.47996852762</v>
      </c>
      <c r="D37" s="42">
        <f>D36+0.6583*COS((890534.22*D32+145.7)*D34)</f>
        <v>164490.80167716151</v>
      </c>
      <c r="E37" s="42">
        <f t="shared" ref="E37:U37" si="15">E36+0.6583*COS((890534.22*E32+145.7)*E34)</f>
        <v>164490.58271301546</v>
      </c>
      <c r="F37" s="42">
        <f t="shared" si="15"/>
        <v>164490.60205487005</v>
      </c>
      <c r="G37" s="42">
        <f t="shared" si="15"/>
        <v>164490.60034872498</v>
      </c>
      <c r="H37" s="42">
        <f t="shared" si="15"/>
        <v>164490.60049924281</v>
      </c>
      <c r="I37" s="42">
        <f t="shared" si="15"/>
        <v>164490.60048596413</v>
      </c>
      <c r="J37" s="42">
        <f t="shared" si="15"/>
        <v>164490.60048713558</v>
      </c>
      <c r="K37" s="42">
        <f t="shared" si="15"/>
        <v>164490.60048703209</v>
      </c>
      <c r="L37" s="42">
        <f t="shared" si="15"/>
        <v>164490.60048704126</v>
      </c>
      <c r="M37" s="42">
        <f t="shared" si="15"/>
        <v>164490.60048704041</v>
      </c>
      <c r="N37" s="42">
        <f t="shared" si="15"/>
        <v>164490.60048704053</v>
      </c>
      <c r="O37" s="42">
        <f t="shared" si="15"/>
        <v>164490.60048704053</v>
      </c>
      <c r="P37" s="42">
        <f t="shared" si="15"/>
        <v>164490.60048704053</v>
      </c>
      <c r="Q37" s="42">
        <f t="shared" si="15"/>
        <v>164490.60048704053</v>
      </c>
      <c r="R37" s="42">
        <f t="shared" si="15"/>
        <v>164490.60048704053</v>
      </c>
      <c r="S37" s="42">
        <f t="shared" si="15"/>
        <v>164490.60048704053</v>
      </c>
      <c r="T37" s="42">
        <f t="shared" si="15"/>
        <v>164490.60048704053</v>
      </c>
      <c r="U37" s="42">
        <f t="shared" si="15"/>
        <v>164490.60048704053</v>
      </c>
    </row>
    <row r="38" spans="2:21">
      <c r="B38" s="7" t="s">
        <v>13</v>
      </c>
      <c r="C38" s="42">
        <f>C37+0.2136*COS((954397.74*C32+179.93)*C34)</f>
        <v>164868.26677405939</v>
      </c>
      <c r="D38" s="42">
        <f>D37+0.2136*COS((954397.74*D32+179.93)*D34)</f>
        <v>164490.60798442955</v>
      </c>
      <c r="E38" s="42">
        <f t="shared" ref="E38:U38" si="16">E37+0.2136*COS((954397.74*E32+179.93)*E34)</f>
        <v>164490.38965334266</v>
      </c>
      <c r="F38" s="42">
        <f t="shared" si="16"/>
        <v>164490.40893889233</v>
      </c>
      <c r="G38" s="42">
        <f t="shared" si="16"/>
        <v>164490.40723771093</v>
      </c>
      <c r="H38" s="42">
        <f t="shared" si="16"/>
        <v>164490.40738779082</v>
      </c>
      <c r="I38" s="42">
        <f t="shared" si="16"/>
        <v>164490.40737455076</v>
      </c>
      <c r="J38" s="42">
        <f t="shared" si="16"/>
        <v>164490.40737571882</v>
      </c>
      <c r="K38" s="42">
        <f t="shared" si="16"/>
        <v>164490.40737561564</v>
      </c>
      <c r="L38" s="42">
        <f t="shared" si="16"/>
        <v>164490.40737562478</v>
      </c>
      <c r="M38" s="42">
        <f t="shared" si="16"/>
        <v>164490.40737562394</v>
      </c>
      <c r="N38" s="42">
        <f t="shared" si="16"/>
        <v>164490.40737562405</v>
      </c>
      <c r="O38" s="42">
        <f t="shared" si="16"/>
        <v>164490.40737562405</v>
      </c>
      <c r="P38" s="42">
        <f t="shared" si="16"/>
        <v>164490.40737562405</v>
      </c>
      <c r="Q38" s="42">
        <f t="shared" si="16"/>
        <v>164490.40737562405</v>
      </c>
      <c r="R38" s="42">
        <f t="shared" si="16"/>
        <v>164490.40737562405</v>
      </c>
      <c r="S38" s="42">
        <f t="shared" si="16"/>
        <v>164490.40737562405</v>
      </c>
      <c r="T38" s="42">
        <f t="shared" si="16"/>
        <v>164490.40737562405</v>
      </c>
      <c r="U38" s="42">
        <f t="shared" si="16"/>
        <v>164490.40737562405</v>
      </c>
    </row>
    <row r="39" spans="2:21">
      <c r="B39" s="7" t="s">
        <v>14</v>
      </c>
      <c r="C39" s="42">
        <f>C38+0.1851*COS((35999.05*C32+87.53)*C34)</f>
        <v>164868.08910020595</v>
      </c>
      <c r="D39" s="42">
        <f>D38+0.1851*COS((35999.05*D32+87.53)*D34)</f>
        <v>164490.47599820117</v>
      </c>
      <c r="E39" s="42">
        <f t="shared" ref="E39:U39" si="17">E38+0.1851*COS((35999.05*E32+87.53)*E34)</f>
        <v>164490.25770127709</v>
      </c>
      <c r="F39" s="42">
        <f t="shared" si="17"/>
        <v>164490.27698380838</v>
      </c>
      <c r="G39" s="42">
        <f t="shared" si="17"/>
        <v>164490.27528289321</v>
      </c>
      <c r="H39" s="42">
        <f t="shared" si="17"/>
        <v>164490.27543294962</v>
      </c>
      <c r="I39" s="42">
        <f t="shared" si="17"/>
        <v>164490.27541971163</v>
      </c>
      <c r="J39" s="42">
        <f t="shared" si="17"/>
        <v>164490.27542087951</v>
      </c>
      <c r="K39" s="42">
        <f t="shared" si="17"/>
        <v>164490.27542077636</v>
      </c>
      <c r="L39" s="42">
        <f t="shared" si="17"/>
        <v>164490.2754207855</v>
      </c>
      <c r="M39" s="42">
        <f t="shared" si="17"/>
        <v>164490.27542078466</v>
      </c>
      <c r="N39" s="42">
        <f t="shared" si="17"/>
        <v>164490.27542078478</v>
      </c>
      <c r="O39" s="42">
        <f t="shared" si="17"/>
        <v>164490.27542078478</v>
      </c>
      <c r="P39" s="42">
        <f t="shared" si="17"/>
        <v>164490.27542078478</v>
      </c>
      <c r="Q39" s="42">
        <f t="shared" si="17"/>
        <v>164490.27542078478</v>
      </c>
      <c r="R39" s="42">
        <f t="shared" si="17"/>
        <v>164490.27542078478</v>
      </c>
      <c r="S39" s="42">
        <f t="shared" si="17"/>
        <v>164490.27542078478</v>
      </c>
      <c r="T39" s="42">
        <f t="shared" si="17"/>
        <v>164490.27542078478</v>
      </c>
      <c r="U39" s="42">
        <f t="shared" si="17"/>
        <v>164490.27542078478</v>
      </c>
    </row>
    <row r="40" spans="2:21">
      <c r="B40" s="7" t="s">
        <v>15</v>
      </c>
      <c r="C40" s="42">
        <f>C39+0.1144*COS((966404*C32+276.5)*C34)</f>
        <v>164868.13242440755</v>
      </c>
      <c r="D40" s="42">
        <f>D39+0.1144*COS((966404*D32+276.5)*D34)</f>
        <v>164490.57520451592</v>
      </c>
      <c r="E40" s="42">
        <f t="shared" ref="E40:U40" si="18">E39+0.1144*COS((966404*E32+276.5)*E34)</f>
        <v>164490.35730765213</v>
      </c>
      <c r="F40" s="42">
        <f t="shared" si="18"/>
        <v>164490.37655504115</v>
      </c>
      <c r="G40" s="42">
        <f t="shared" si="18"/>
        <v>164490.37485722741</v>
      </c>
      <c r="H40" s="42">
        <f t="shared" si="18"/>
        <v>164490.37500701021</v>
      </c>
      <c r="I40" s="42">
        <f t="shared" si="18"/>
        <v>164490.37499379637</v>
      </c>
      <c r="J40" s="42">
        <f t="shared" si="18"/>
        <v>164490.3749949621</v>
      </c>
      <c r="K40" s="42">
        <f t="shared" si="18"/>
        <v>164490.37499485916</v>
      </c>
      <c r="L40" s="42">
        <f t="shared" si="18"/>
        <v>164490.37499486827</v>
      </c>
      <c r="M40" s="42">
        <f t="shared" si="18"/>
        <v>164490.37499486742</v>
      </c>
      <c r="N40" s="42">
        <f t="shared" si="18"/>
        <v>164490.37499486754</v>
      </c>
      <c r="O40" s="42">
        <f t="shared" si="18"/>
        <v>164490.37499486754</v>
      </c>
      <c r="P40" s="42">
        <f t="shared" si="18"/>
        <v>164490.37499486754</v>
      </c>
      <c r="Q40" s="42">
        <f t="shared" si="18"/>
        <v>164490.37499486754</v>
      </c>
      <c r="R40" s="42">
        <f t="shared" si="18"/>
        <v>164490.37499486754</v>
      </c>
      <c r="S40" s="42">
        <f t="shared" si="18"/>
        <v>164490.37499486754</v>
      </c>
      <c r="T40" s="42">
        <f t="shared" si="18"/>
        <v>164490.37499486754</v>
      </c>
      <c r="U40" s="42">
        <f t="shared" si="18"/>
        <v>164490.37499486754</v>
      </c>
    </row>
    <row r="41" spans="2:21">
      <c r="B41" s="7" t="s">
        <v>16</v>
      </c>
      <c r="C41" s="42">
        <f>C40+0.0588*COS((63863.5*C32+124.2)*C34)</f>
        <v>164868.1895953725</v>
      </c>
      <c r="D41" s="42">
        <f>D40+0.0588*COS((63863.5*D32+124.2)*D34)</f>
        <v>164490.62243148946</v>
      </c>
      <c r="E41" s="42">
        <f t="shared" ref="E41:U41" si="19">E40+0.0588*COS((63863.5*E32+124.2)*E34)</f>
        <v>164490.40451826379</v>
      </c>
      <c r="F41" s="42">
        <f t="shared" si="19"/>
        <v>164490.42376709869</v>
      </c>
      <c r="G41" s="42">
        <f t="shared" si="19"/>
        <v>164490.42206915742</v>
      </c>
      <c r="H41" s="42">
        <f t="shared" si="19"/>
        <v>164490.42221895145</v>
      </c>
      <c r="I41" s="42">
        <f t="shared" si="19"/>
        <v>164490.42220573663</v>
      </c>
      <c r="J41" s="42">
        <f t="shared" si="19"/>
        <v>164490.42220690244</v>
      </c>
      <c r="K41" s="42">
        <f t="shared" si="19"/>
        <v>164490.4222067995</v>
      </c>
      <c r="L41" s="42">
        <f t="shared" si="19"/>
        <v>164490.42220680861</v>
      </c>
      <c r="M41" s="42">
        <f t="shared" si="19"/>
        <v>164490.42220680777</v>
      </c>
      <c r="N41" s="42">
        <f t="shared" si="19"/>
        <v>164490.42220680788</v>
      </c>
      <c r="O41" s="42">
        <f t="shared" si="19"/>
        <v>164490.42220680788</v>
      </c>
      <c r="P41" s="42">
        <f t="shared" si="19"/>
        <v>164490.42220680788</v>
      </c>
      <c r="Q41" s="42">
        <f t="shared" si="19"/>
        <v>164490.42220680788</v>
      </c>
      <c r="R41" s="42">
        <f t="shared" si="19"/>
        <v>164490.42220680788</v>
      </c>
      <c r="S41" s="42">
        <f t="shared" si="19"/>
        <v>164490.42220680788</v>
      </c>
      <c r="T41" s="42">
        <f t="shared" si="19"/>
        <v>164490.42220680788</v>
      </c>
      <c r="U41" s="42">
        <f t="shared" si="19"/>
        <v>164490.42220680788</v>
      </c>
    </row>
    <row r="42" spans="2:21">
      <c r="B42" s="7" t="s">
        <v>17</v>
      </c>
      <c r="C42" s="42">
        <f>C41+0.0571*COS((377336.3*C32+13.2)*C34)</f>
        <v>164868.1525043975</v>
      </c>
      <c r="D42" s="42">
        <f>D41+0.0571*COS((377336.3*D32+13.2)*D34)</f>
        <v>164490.6452666788</v>
      </c>
      <c r="E42" s="42">
        <f t="shared" ref="E42:U42" si="20">E41+0.0571*COS((377336.3*E32+13.2)*E34)</f>
        <v>164490.42720897752</v>
      </c>
      <c r="F42" s="42">
        <f t="shared" si="20"/>
        <v>164490.44647058271</v>
      </c>
      <c r="G42" s="42">
        <f t="shared" si="20"/>
        <v>164490.44477151503</v>
      </c>
      <c r="H42" s="42">
        <f t="shared" si="20"/>
        <v>164490.44492140843</v>
      </c>
      <c r="I42" s="42">
        <f t="shared" si="20"/>
        <v>164490.44490818484</v>
      </c>
      <c r="J42" s="42">
        <f t="shared" si="20"/>
        <v>164490.44490935144</v>
      </c>
      <c r="K42" s="42">
        <f t="shared" si="20"/>
        <v>164490.44490924841</v>
      </c>
      <c r="L42" s="42">
        <f t="shared" si="20"/>
        <v>164490.44490925752</v>
      </c>
      <c r="M42" s="42">
        <f t="shared" si="20"/>
        <v>164490.44490925668</v>
      </c>
      <c r="N42" s="42">
        <f t="shared" si="20"/>
        <v>164490.4449092568</v>
      </c>
      <c r="O42" s="42">
        <f t="shared" si="20"/>
        <v>164490.4449092568</v>
      </c>
      <c r="P42" s="42">
        <f t="shared" si="20"/>
        <v>164490.4449092568</v>
      </c>
      <c r="Q42" s="42">
        <f t="shared" si="20"/>
        <v>164490.4449092568</v>
      </c>
      <c r="R42" s="42">
        <f t="shared" si="20"/>
        <v>164490.4449092568</v>
      </c>
      <c r="S42" s="42">
        <f t="shared" si="20"/>
        <v>164490.4449092568</v>
      </c>
      <c r="T42" s="42">
        <f t="shared" si="20"/>
        <v>164490.4449092568</v>
      </c>
      <c r="U42" s="42">
        <f t="shared" si="20"/>
        <v>164490.4449092568</v>
      </c>
    </row>
    <row r="43" spans="2:21">
      <c r="B43" s="7" t="s">
        <v>18</v>
      </c>
      <c r="C43" s="42">
        <f>C42+0.0533*COS((1367733.1*C32+280.7)*C34)</f>
        <v>164868.10981429054</v>
      </c>
      <c r="D43" s="42">
        <f>D42+0.0533*COS((1367733.1*D32+280.7)*D34)</f>
        <v>164490.60703408642</v>
      </c>
      <c r="E43" s="42">
        <f t="shared" ref="E43:U43" si="21">E42+0.0533*COS((1367733.1*E32+280.7)*E34)</f>
        <v>164490.38860692142</v>
      </c>
      <c r="F43" s="42">
        <f t="shared" si="21"/>
        <v>164490.40790101097</v>
      </c>
      <c r="G43" s="42">
        <f t="shared" si="21"/>
        <v>164490.40619907665</v>
      </c>
      <c r="H43" s="42">
        <f t="shared" si="21"/>
        <v>164490.40634922293</v>
      </c>
      <c r="I43" s="42">
        <f t="shared" si="21"/>
        <v>164490.40633597705</v>
      </c>
      <c r="J43" s="42">
        <f t="shared" si="21"/>
        <v>164490.40633714563</v>
      </c>
      <c r="K43" s="42">
        <f t="shared" si="21"/>
        <v>164490.40633704243</v>
      </c>
      <c r="L43" s="42">
        <f t="shared" si="21"/>
        <v>164490.40633705154</v>
      </c>
      <c r="M43" s="42">
        <f t="shared" si="21"/>
        <v>164490.40633705069</v>
      </c>
      <c r="N43" s="42">
        <f t="shared" si="21"/>
        <v>164490.40633705081</v>
      </c>
      <c r="O43" s="42">
        <f t="shared" si="21"/>
        <v>164490.40633705081</v>
      </c>
      <c r="P43" s="42">
        <f t="shared" si="21"/>
        <v>164490.40633705081</v>
      </c>
      <c r="Q43" s="42">
        <f t="shared" si="21"/>
        <v>164490.40633705081</v>
      </c>
      <c r="R43" s="42">
        <f t="shared" si="21"/>
        <v>164490.40633705081</v>
      </c>
      <c r="S43" s="42">
        <f t="shared" si="21"/>
        <v>164490.40633705081</v>
      </c>
      <c r="T43" s="42">
        <f t="shared" si="21"/>
        <v>164490.40633705081</v>
      </c>
      <c r="U43" s="42">
        <f t="shared" si="21"/>
        <v>164490.40633705081</v>
      </c>
    </row>
    <row r="44" spans="2:21">
      <c r="B44" s="7" t="s">
        <v>19</v>
      </c>
      <c r="C44" s="42">
        <f>C43+0.0458*COS((854535.2*C32+148.2)*C34)</f>
        <v>164868.06429096303</v>
      </c>
      <c r="D44" s="42">
        <f>D43+0.0458*COS((854535.2*D32+148.2)*D34)</f>
        <v>164490.58152363246</v>
      </c>
      <c r="E44" s="42">
        <f t="shared" ref="E44:U44" si="22">E43+0.0458*COS((854535.2*E32+148.2)*E34)</f>
        <v>164490.3628593077</v>
      </c>
      <c r="F44" s="42">
        <f t="shared" si="22"/>
        <v>164490.38217430815</v>
      </c>
      <c r="G44" s="42">
        <f t="shared" si="22"/>
        <v>164490.38047052899</v>
      </c>
      <c r="H44" s="42">
        <f t="shared" si="22"/>
        <v>164490.38062083803</v>
      </c>
      <c r="I44" s="42">
        <f t="shared" si="22"/>
        <v>164490.3806075778</v>
      </c>
      <c r="J44" s="42">
        <f t="shared" si="22"/>
        <v>164490.38060874763</v>
      </c>
      <c r="K44" s="42">
        <f t="shared" si="22"/>
        <v>164490.38060864431</v>
      </c>
      <c r="L44" s="42">
        <f t="shared" si="22"/>
        <v>164490.38060865345</v>
      </c>
      <c r="M44" s="42">
        <f t="shared" si="22"/>
        <v>164490.3806086526</v>
      </c>
      <c r="N44" s="42">
        <f t="shared" si="22"/>
        <v>164490.38060865272</v>
      </c>
      <c r="O44" s="42">
        <f t="shared" si="22"/>
        <v>164490.38060865272</v>
      </c>
      <c r="P44" s="42">
        <f t="shared" si="22"/>
        <v>164490.38060865272</v>
      </c>
      <c r="Q44" s="42">
        <f t="shared" si="22"/>
        <v>164490.38060865272</v>
      </c>
      <c r="R44" s="42">
        <f t="shared" si="22"/>
        <v>164490.38060865272</v>
      </c>
      <c r="S44" s="42">
        <f t="shared" si="22"/>
        <v>164490.38060865272</v>
      </c>
      <c r="T44" s="42">
        <f t="shared" si="22"/>
        <v>164490.38060865272</v>
      </c>
      <c r="U44" s="42">
        <f t="shared" si="22"/>
        <v>164490.38060865272</v>
      </c>
    </row>
    <row r="45" spans="2:21">
      <c r="B45" s="7" t="s">
        <v>20</v>
      </c>
      <c r="C45" s="42">
        <f>C44+0.0409*COS((441199.8*C32+47.4)*C34)</f>
        <v>164868.02784607094</v>
      </c>
      <c r="D45" s="42">
        <f>D44+0.0409*COS((441199.8*D32+47.4)*D34)</f>
        <v>164490.54167065321</v>
      </c>
      <c r="E45" s="42">
        <f t="shared" ref="E45:U45" si="23">E44+0.0409*COS((441199.8*E32+47.4)*E34)</f>
        <v>164490.32303619804</v>
      </c>
      <c r="F45" s="42">
        <f t="shared" si="23"/>
        <v>164490.34234854305</v>
      </c>
      <c r="G45" s="42">
        <f t="shared" si="23"/>
        <v>164490.34064499798</v>
      </c>
      <c r="H45" s="42">
        <f t="shared" si="23"/>
        <v>164490.34079528638</v>
      </c>
      <c r="I45" s="42">
        <f t="shared" si="23"/>
        <v>164490.34078202795</v>
      </c>
      <c r="J45" s="42">
        <f t="shared" si="23"/>
        <v>164490.34078319764</v>
      </c>
      <c r="K45" s="42">
        <f t="shared" si="23"/>
        <v>164490.34078309432</v>
      </c>
      <c r="L45" s="42">
        <f t="shared" si="23"/>
        <v>164490.34078310346</v>
      </c>
      <c r="M45" s="42">
        <f t="shared" si="23"/>
        <v>164490.34078310261</v>
      </c>
      <c r="N45" s="42">
        <f t="shared" si="23"/>
        <v>164490.34078310273</v>
      </c>
      <c r="O45" s="42">
        <f t="shared" si="23"/>
        <v>164490.34078310273</v>
      </c>
      <c r="P45" s="42">
        <f t="shared" si="23"/>
        <v>164490.34078310273</v>
      </c>
      <c r="Q45" s="42">
        <f t="shared" si="23"/>
        <v>164490.34078310273</v>
      </c>
      <c r="R45" s="42">
        <f t="shared" si="23"/>
        <v>164490.34078310273</v>
      </c>
      <c r="S45" s="42">
        <f t="shared" si="23"/>
        <v>164490.34078310273</v>
      </c>
      <c r="T45" s="42">
        <f t="shared" si="23"/>
        <v>164490.34078310273</v>
      </c>
      <c r="U45" s="42">
        <f t="shared" si="23"/>
        <v>164490.34078310273</v>
      </c>
    </row>
    <row r="46" spans="2:21">
      <c r="B46" s="7" t="s">
        <v>21</v>
      </c>
      <c r="C46" s="42">
        <f>C45+0.0347*COS((445267.1*C32+27.9)*C34)</f>
        <v>164868.03084950431</v>
      </c>
      <c r="D46" s="42">
        <f>D45+0.0347*COS((445267.1*D32+27.9)*D34)</f>
        <v>164490.53813734298</v>
      </c>
      <c r="E46" s="42">
        <f t="shared" ref="E46:U46" si="24">E45+0.0347*COS((445267.1*E32+27.9)*E34)</f>
        <v>164490.31961528887</v>
      </c>
      <c r="F46" s="42">
        <f t="shared" si="24"/>
        <v>164490.33891770264</v>
      </c>
      <c r="G46" s="42">
        <f t="shared" si="24"/>
        <v>164490.33721503359</v>
      </c>
      <c r="H46" s="42">
        <f t="shared" si="24"/>
        <v>164490.33736524469</v>
      </c>
      <c r="I46" s="42">
        <f t="shared" si="24"/>
        <v>164490.33735199308</v>
      </c>
      <c r="J46" s="42">
        <f t="shared" si="24"/>
        <v>164490.33735316218</v>
      </c>
      <c r="K46" s="42">
        <f t="shared" si="24"/>
        <v>164490.33735305892</v>
      </c>
      <c r="L46" s="42">
        <f t="shared" si="24"/>
        <v>164490.33735306803</v>
      </c>
      <c r="M46" s="42">
        <f t="shared" si="24"/>
        <v>164490.33735306718</v>
      </c>
      <c r="N46" s="42">
        <f t="shared" si="24"/>
        <v>164490.3373530673</v>
      </c>
      <c r="O46" s="42">
        <f t="shared" si="24"/>
        <v>164490.3373530673</v>
      </c>
      <c r="P46" s="42">
        <f t="shared" si="24"/>
        <v>164490.3373530673</v>
      </c>
      <c r="Q46" s="42">
        <f t="shared" si="24"/>
        <v>164490.3373530673</v>
      </c>
      <c r="R46" s="42">
        <f t="shared" si="24"/>
        <v>164490.3373530673</v>
      </c>
      <c r="S46" s="42">
        <f t="shared" si="24"/>
        <v>164490.3373530673</v>
      </c>
      <c r="T46" s="42">
        <f t="shared" si="24"/>
        <v>164490.3373530673</v>
      </c>
      <c r="U46" s="42">
        <f t="shared" si="24"/>
        <v>164490.3373530673</v>
      </c>
    </row>
    <row r="47" spans="2:21">
      <c r="B47" s="7" t="s">
        <v>22</v>
      </c>
      <c r="C47" s="42">
        <f>C46+0.0304*COS((513197.9*C32+222.5)*C34)</f>
        <v>164868.01542990713</v>
      </c>
      <c r="D47" s="42">
        <f>D46+0.0304*COS((513197.9*D32+222.5)*D34)</f>
        <v>164490.54444977516</v>
      </c>
      <c r="E47" s="42">
        <f t="shared" ref="E47:U47" si="25">E46+0.0304*COS((513197.9*E32+222.5)*E34)</f>
        <v>164490.32603925982</v>
      </c>
      <c r="F47" s="42">
        <f t="shared" si="25"/>
        <v>164490.34533182363</v>
      </c>
      <c r="G47" s="42">
        <f t="shared" si="25"/>
        <v>164490.34363002348</v>
      </c>
      <c r="H47" s="42">
        <f t="shared" si="25"/>
        <v>164490.34378015791</v>
      </c>
      <c r="I47" s="42">
        <f t="shared" si="25"/>
        <v>164490.34376691305</v>
      </c>
      <c r="J47" s="42">
        <f t="shared" si="25"/>
        <v>164490.34376808157</v>
      </c>
      <c r="K47" s="42">
        <f t="shared" si="25"/>
        <v>164490.34376797834</v>
      </c>
      <c r="L47" s="42">
        <f t="shared" si="25"/>
        <v>164490.34376798745</v>
      </c>
      <c r="M47" s="42">
        <f t="shared" si="25"/>
        <v>164490.3437679866</v>
      </c>
      <c r="N47" s="42">
        <f t="shared" si="25"/>
        <v>164490.34376798672</v>
      </c>
      <c r="O47" s="42">
        <f t="shared" si="25"/>
        <v>164490.34376798672</v>
      </c>
      <c r="P47" s="42">
        <f t="shared" si="25"/>
        <v>164490.34376798672</v>
      </c>
      <c r="Q47" s="42">
        <f t="shared" si="25"/>
        <v>164490.34376798672</v>
      </c>
      <c r="R47" s="42">
        <f t="shared" si="25"/>
        <v>164490.34376798672</v>
      </c>
      <c r="S47" s="42">
        <f t="shared" si="25"/>
        <v>164490.34376798672</v>
      </c>
      <c r="T47" s="42">
        <f t="shared" si="25"/>
        <v>164490.34376798672</v>
      </c>
      <c r="U47" s="42">
        <f t="shared" si="25"/>
        <v>164490.34376798672</v>
      </c>
    </row>
    <row r="48" spans="2:21">
      <c r="B48" s="7" t="s">
        <v>23</v>
      </c>
      <c r="C48" s="42">
        <f>C47+0.0154*COS((75870*C32+41)*C34)</f>
        <v>164868.01861976786</v>
      </c>
      <c r="D48" s="42">
        <f>D47+0.0154*COS((75870*D32+41)*D34)</f>
        <v>164490.55905000758</v>
      </c>
      <c r="E48" s="42">
        <f t="shared" ref="E48:U48" si="26">E47+0.0154*COS((75870*E32+41)*E34)</f>
        <v>164490.34064220721</v>
      </c>
      <c r="F48" s="42">
        <f t="shared" si="26"/>
        <v>164490.35993453136</v>
      </c>
      <c r="G48" s="42">
        <f t="shared" si="26"/>
        <v>164490.35823275236</v>
      </c>
      <c r="H48" s="42">
        <f t="shared" si="26"/>
        <v>164490.35838288494</v>
      </c>
      <c r="I48" s="42">
        <f t="shared" si="26"/>
        <v>164490.35836964022</v>
      </c>
      <c r="J48" s="42">
        <f t="shared" si="26"/>
        <v>164490.35837080874</v>
      </c>
      <c r="K48" s="42">
        <f t="shared" si="26"/>
        <v>164490.35837070551</v>
      </c>
      <c r="L48" s="42">
        <f t="shared" si="26"/>
        <v>164490.35837071462</v>
      </c>
      <c r="M48" s="42">
        <f t="shared" si="26"/>
        <v>164490.35837071377</v>
      </c>
      <c r="N48" s="42">
        <f t="shared" si="26"/>
        <v>164490.35837071389</v>
      </c>
      <c r="O48" s="42">
        <f t="shared" si="26"/>
        <v>164490.35837071389</v>
      </c>
      <c r="P48" s="42">
        <f t="shared" si="26"/>
        <v>164490.35837071389</v>
      </c>
      <c r="Q48" s="42">
        <f t="shared" si="26"/>
        <v>164490.35837071389</v>
      </c>
      <c r="R48" s="42">
        <f t="shared" si="26"/>
        <v>164490.35837071389</v>
      </c>
      <c r="S48" s="42">
        <f t="shared" si="26"/>
        <v>164490.35837071389</v>
      </c>
      <c r="T48" s="42">
        <f t="shared" si="26"/>
        <v>164490.35837071389</v>
      </c>
      <c r="U48" s="42">
        <f t="shared" si="26"/>
        <v>164490.35837071389</v>
      </c>
    </row>
    <row r="49" spans="2:21">
      <c r="B49" s="7" t="s">
        <v>24</v>
      </c>
      <c r="C49" s="42">
        <f>C48+0.0125*COS((1443603*C32+52)*C34)</f>
        <v>164868.02994017547</v>
      </c>
      <c r="D49" s="42">
        <f>D48+0.0125*COS((1443603*D32+52)*D34)</f>
        <v>164490.5701855442</v>
      </c>
      <c r="E49" s="42">
        <f t="shared" ref="E49:U49" si="27">E48+0.0125*COS((1443603*E32+52)*E34)</f>
        <v>164490.35171718374</v>
      </c>
      <c r="F49" s="42">
        <f t="shared" si="27"/>
        <v>164490.37101490769</v>
      </c>
      <c r="G49" s="42">
        <f t="shared" si="27"/>
        <v>164490.36931265277</v>
      </c>
      <c r="H49" s="42">
        <f t="shared" si="27"/>
        <v>164490.36946282734</v>
      </c>
      <c r="I49" s="42">
        <f t="shared" si="27"/>
        <v>164490.36944957892</v>
      </c>
      <c r="J49" s="42">
        <f t="shared" si="27"/>
        <v>164490.36945074776</v>
      </c>
      <c r="K49" s="42">
        <f t="shared" si="27"/>
        <v>164490.3694506445</v>
      </c>
      <c r="L49" s="42">
        <f t="shared" si="27"/>
        <v>164490.36945065361</v>
      </c>
      <c r="M49" s="42">
        <f t="shared" si="27"/>
        <v>164490.36945065277</v>
      </c>
      <c r="N49" s="42">
        <f t="shared" si="27"/>
        <v>164490.36945065288</v>
      </c>
      <c r="O49" s="42">
        <f t="shared" si="27"/>
        <v>164490.36945065288</v>
      </c>
      <c r="P49" s="42">
        <f t="shared" si="27"/>
        <v>164490.36945065288</v>
      </c>
      <c r="Q49" s="42">
        <f t="shared" si="27"/>
        <v>164490.36945065288</v>
      </c>
      <c r="R49" s="42">
        <f t="shared" si="27"/>
        <v>164490.36945065288</v>
      </c>
      <c r="S49" s="42">
        <f t="shared" si="27"/>
        <v>164490.36945065288</v>
      </c>
      <c r="T49" s="42">
        <f t="shared" si="27"/>
        <v>164490.36945065288</v>
      </c>
      <c r="U49" s="42">
        <f t="shared" si="27"/>
        <v>164490.36945065288</v>
      </c>
    </row>
    <row r="50" spans="2:21">
      <c r="B50" s="7" t="s">
        <v>25</v>
      </c>
      <c r="C50" s="42">
        <f>C49+0.011*COS((489205*C32+142)*C34)</f>
        <v>164868.02592630545</v>
      </c>
      <c r="D50" s="42">
        <f>D49+0.011*COS((489205*D32+142)*D34)</f>
        <v>164490.57061670438</v>
      </c>
      <c r="E50" s="42">
        <f t="shared" ref="E50:U50" si="28">E49+0.011*COS((489205*E32+142)*E34)</f>
        <v>164490.35218765639</v>
      </c>
      <c r="F50" s="42">
        <f t="shared" si="28"/>
        <v>164490.37148190761</v>
      </c>
      <c r="G50" s="42">
        <f t="shared" si="28"/>
        <v>164490.369779959</v>
      </c>
      <c r="H50" s="42">
        <f t="shared" si="28"/>
        <v>164490.36993010656</v>
      </c>
      <c r="I50" s="42">
        <f t="shared" si="28"/>
        <v>164490.36991686054</v>
      </c>
      <c r="J50" s="42">
        <f t="shared" si="28"/>
        <v>164490.36991802914</v>
      </c>
      <c r="K50" s="42">
        <f t="shared" si="28"/>
        <v>164490.36991792591</v>
      </c>
      <c r="L50" s="42">
        <f t="shared" si="28"/>
        <v>164490.36991793502</v>
      </c>
      <c r="M50" s="42">
        <f t="shared" si="28"/>
        <v>164490.36991793418</v>
      </c>
      <c r="N50" s="42">
        <f t="shared" si="28"/>
        <v>164490.36991793429</v>
      </c>
      <c r="O50" s="42">
        <f t="shared" si="28"/>
        <v>164490.36991793429</v>
      </c>
      <c r="P50" s="42">
        <f t="shared" si="28"/>
        <v>164490.36991793429</v>
      </c>
      <c r="Q50" s="42">
        <f t="shared" si="28"/>
        <v>164490.36991793429</v>
      </c>
      <c r="R50" s="42">
        <f t="shared" si="28"/>
        <v>164490.36991793429</v>
      </c>
      <c r="S50" s="42">
        <f t="shared" si="28"/>
        <v>164490.36991793429</v>
      </c>
      <c r="T50" s="42">
        <f t="shared" si="28"/>
        <v>164490.36991793429</v>
      </c>
      <c r="U50" s="42">
        <f t="shared" si="28"/>
        <v>164490.36991793429</v>
      </c>
    </row>
    <row r="51" spans="2:21">
      <c r="B51" s="7" t="s">
        <v>26</v>
      </c>
      <c r="C51" s="42">
        <f>C50+0.0107*COS((1303870*C32+246)*C34)</f>
        <v>164868.03008968823</v>
      </c>
      <c r="D51" s="42">
        <f>D50+0.0107*COS((1303870*D32+246)*D34)</f>
        <v>164490.58116589233</v>
      </c>
      <c r="E51" s="42">
        <f t="shared" ref="E51:U51" si="29">E50+0.0107*COS((1303870*E32+246)*E34)</f>
        <v>164490.36271929907</v>
      </c>
      <c r="F51" s="42">
        <f t="shared" si="29"/>
        <v>164490.38201513884</v>
      </c>
      <c r="G51" s="42">
        <f t="shared" si="29"/>
        <v>164490.38031305041</v>
      </c>
      <c r="H51" s="42">
        <f t="shared" si="29"/>
        <v>164490.38046321031</v>
      </c>
      <c r="I51" s="42">
        <f t="shared" si="29"/>
        <v>164490.38044996321</v>
      </c>
      <c r="J51" s="42">
        <f t="shared" si="29"/>
        <v>164490.3804511319</v>
      </c>
      <c r="K51" s="42">
        <f t="shared" si="29"/>
        <v>164490.38045102867</v>
      </c>
      <c r="L51" s="42">
        <f t="shared" si="29"/>
        <v>164490.38045103778</v>
      </c>
      <c r="M51" s="42">
        <f t="shared" si="29"/>
        <v>164490.38045103694</v>
      </c>
      <c r="N51" s="42">
        <f t="shared" si="29"/>
        <v>164490.38045103705</v>
      </c>
      <c r="O51" s="42">
        <f t="shared" si="29"/>
        <v>164490.38045103705</v>
      </c>
      <c r="P51" s="42">
        <f t="shared" si="29"/>
        <v>164490.38045103705</v>
      </c>
      <c r="Q51" s="42">
        <f t="shared" si="29"/>
        <v>164490.38045103705</v>
      </c>
      <c r="R51" s="42">
        <f t="shared" si="29"/>
        <v>164490.38045103705</v>
      </c>
      <c r="S51" s="42">
        <f t="shared" si="29"/>
        <v>164490.38045103705</v>
      </c>
      <c r="T51" s="42">
        <f t="shared" si="29"/>
        <v>164490.38045103705</v>
      </c>
      <c r="U51" s="42">
        <f t="shared" si="29"/>
        <v>164490.38045103705</v>
      </c>
    </row>
    <row r="52" spans="2:21">
      <c r="B52" s="7" t="s">
        <v>27</v>
      </c>
      <c r="C52" s="42">
        <f>C51+0.01*COS((1431597*C32+315)*C34)</f>
        <v>164868.02236953846</v>
      </c>
      <c r="D52" s="42">
        <f>D51+0.01*COS((1431597*D32+315)*D34)</f>
        <v>164490.57980206481</v>
      </c>
      <c r="E52" s="42">
        <f t="shared" ref="E52:U52" si="30">E51+0.01*COS((1431597*E32+315)*E34)</f>
        <v>164490.36145923886</v>
      </c>
      <c r="F52" s="42">
        <f t="shared" si="30"/>
        <v>164490.38074590586</v>
      </c>
      <c r="G52" s="42">
        <f t="shared" si="30"/>
        <v>164490.37904462652</v>
      </c>
      <c r="H52" s="42">
        <f t="shared" si="30"/>
        <v>164490.37919471503</v>
      </c>
      <c r="I52" s="42">
        <f t="shared" si="30"/>
        <v>164490.37918147424</v>
      </c>
      <c r="J52" s="42">
        <f t="shared" si="30"/>
        <v>164490.37918264238</v>
      </c>
      <c r="K52" s="42">
        <f t="shared" si="30"/>
        <v>164490.37918253918</v>
      </c>
      <c r="L52" s="42">
        <f t="shared" si="30"/>
        <v>164490.37918254829</v>
      </c>
      <c r="M52" s="42">
        <f t="shared" si="30"/>
        <v>164490.37918254745</v>
      </c>
      <c r="N52" s="42">
        <f t="shared" si="30"/>
        <v>164490.37918254756</v>
      </c>
      <c r="O52" s="42">
        <f t="shared" si="30"/>
        <v>164490.37918254756</v>
      </c>
      <c r="P52" s="42">
        <f t="shared" si="30"/>
        <v>164490.37918254756</v>
      </c>
      <c r="Q52" s="42">
        <f t="shared" si="30"/>
        <v>164490.37918254756</v>
      </c>
      <c r="R52" s="42">
        <f t="shared" si="30"/>
        <v>164490.37918254756</v>
      </c>
      <c r="S52" s="42">
        <f t="shared" si="30"/>
        <v>164490.37918254756</v>
      </c>
      <c r="T52" s="42">
        <f t="shared" si="30"/>
        <v>164490.37918254756</v>
      </c>
      <c r="U52" s="42">
        <f t="shared" si="30"/>
        <v>164490.37918254756</v>
      </c>
    </row>
    <row r="53" spans="2:21">
      <c r="B53" s="7" t="s">
        <v>28</v>
      </c>
      <c r="C53" s="42">
        <f>C52+0.0085*COS((826671*C32+111)*C34)</f>
        <v>164868.03013790119</v>
      </c>
      <c r="D53" s="42">
        <f>D52+0.0085*COS((826671*D32+111)*D34)</f>
        <v>164490.58551651787</v>
      </c>
      <c r="E53" s="42">
        <f t="shared" ref="E53:U53" si="31">E52+0.0085*COS((826671*E32+111)*E34)</f>
        <v>164490.3672116207</v>
      </c>
      <c r="F53" s="42">
        <f t="shared" si="31"/>
        <v>164490.38649494541</v>
      </c>
      <c r="G53" s="42">
        <f t="shared" si="31"/>
        <v>164490.38479396095</v>
      </c>
      <c r="H53" s="42">
        <f t="shared" si="31"/>
        <v>164490.38494402345</v>
      </c>
      <c r="I53" s="42">
        <f t="shared" si="31"/>
        <v>164490.38493078496</v>
      </c>
      <c r="J53" s="42">
        <f t="shared" si="31"/>
        <v>164490.3849319529</v>
      </c>
      <c r="K53" s="42">
        <f t="shared" si="31"/>
        <v>164490.38493184972</v>
      </c>
      <c r="L53" s="42">
        <f t="shared" si="31"/>
        <v>164490.38493185883</v>
      </c>
      <c r="M53" s="42">
        <f t="shared" si="31"/>
        <v>164490.38493185799</v>
      </c>
      <c r="N53" s="42">
        <f t="shared" si="31"/>
        <v>164490.38493185811</v>
      </c>
      <c r="O53" s="42">
        <f t="shared" si="31"/>
        <v>164490.38493185811</v>
      </c>
      <c r="P53" s="42">
        <f t="shared" si="31"/>
        <v>164490.38493185811</v>
      </c>
      <c r="Q53" s="42">
        <f t="shared" si="31"/>
        <v>164490.38493185811</v>
      </c>
      <c r="R53" s="42">
        <f t="shared" si="31"/>
        <v>164490.38493185811</v>
      </c>
      <c r="S53" s="42">
        <f t="shared" si="31"/>
        <v>164490.38493185811</v>
      </c>
      <c r="T53" s="42">
        <f t="shared" si="31"/>
        <v>164490.38493185811</v>
      </c>
      <c r="U53" s="42">
        <f t="shared" si="31"/>
        <v>164490.38493185811</v>
      </c>
    </row>
    <row r="54" spans="2:21">
      <c r="B54" s="7" t="s">
        <v>29</v>
      </c>
      <c r="C54" s="42">
        <f>C53+0.0079*COS((449334*C32+188)*C34)</f>
        <v>164868.02256416282</v>
      </c>
      <c r="D54" s="42">
        <f>D53+0.0079*COS((449334*D32+188)*D34)</f>
        <v>164490.57830761871</v>
      </c>
      <c r="E54" s="42">
        <f t="shared" ref="E54:U54" si="32">E53+0.0079*COS((449334*E32+188)*E34)</f>
        <v>164490.35999214428</v>
      </c>
      <c r="F54" s="42">
        <f t="shared" si="32"/>
        <v>164490.37927640026</v>
      </c>
      <c r="G54" s="42">
        <f t="shared" si="32"/>
        <v>164490.37757533364</v>
      </c>
      <c r="H54" s="42">
        <f t="shared" si="32"/>
        <v>164490.37772540338</v>
      </c>
      <c r="I54" s="42">
        <f t="shared" si="32"/>
        <v>164490.37771216425</v>
      </c>
      <c r="J54" s="42">
        <f t="shared" si="32"/>
        <v>164490.37771333224</v>
      </c>
      <c r="K54" s="42">
        <f t="shared" si="32"/>
        <v>164490.37771322907</v>
      </c>
      <c r="L54" s="42">
        <f t="shared" si="32"/>
        <v>164490.37771323818</v>
      </c>
      <c r="M54" s="42">
        <f t="shared" si="32"/>
        <v>164490.37771323734</v>
      </c>
      <c r="N54" s="42">
        <f t="shared" si="32"/>
        <v>164490.37771323745</v>
      </c>
      <c r="O54" s="42">
        <f t="shared" si="32"/>
        <v>164490.37771323745</v>
      </c>
      <c r="P54" s="42">
        <f t="shared" si="32"/>
        <v>164490.37771323745</v>
      </c>
      <c r="Q54" s="42">
        <f t="shared" si="32"/>
        <v>164490.37771323745</v>
      </c>
      <c r="R54" s="42">
        <f t="shared" si="32"/>
        <v>164490.37771323745</v>
      </c>
      <c r="S54" s="42">
        <f t="shared" si="32"/>
        <v>164490.37771323745</v>
      </c>
      <c r="T54" s="42">
        <f t="shared" si="32"/>
        <v>164490.37771323745</v>
      </c>
      <c r="U54" s="42">
        <f t="shared" si="32"/>
        <v>164490.37771323745</v>
      </c>
    </row>
    <row r="55" spans="2:21">
      <c r="B55" s="7" t="s">
        <v>30</v>
      </c>
      <c r="C55" s="42">
        <f>C54+0.0068*COS((926533*C32+323)*C34)</f>
        <v>164868.01648556316</v>
      </c>
      <c r="D55" s="42">
        <f>D54+0.0068*COS((926533*D32+323)*D34)</f>
        <v>164490.57262041315</v>
      </c>
      <c r="E55" s="42">
        <f t="shared" ref="E55:U55" si="33">E54+0.0068*COS((926533*E32+323)*E34)</f>
        <v>164490.35433032204</v>
      </c>
      <c r="F55" s="42">
        <f t="shared" si="33"/>
        <v>164490.37361232511</v>
      </c>
      <c r="G55" s="42">
        <f t="shared" si="33"/>
        <v>164490.37191145713</v>
      </c>
      <c r="H55" s="42">
        <f t="shared" si="33"/>
        <v>164490.37206150935</v>
      </c>
      <c r="I55" s="42">
        <f t="shared" si="33"/>
        <v>164490.37204827176</v>
      </c>
      <c r="J55" s="42">
        <f t="shared" si="33"/>
        <v>164490.37204943961</v>
      </c>
      <c r="K55" s="42">
        <f t="shared" si="33"/>
        <v>164490.37204933647</v>
      </c>
      <c r="L55" s="42">
        <f t="shared" si="33"/>
        <v>164490.37204934558</v>
      </c>
      <c r="M55" s="42">
        <f t="shared" si="33"/>
        <v>164490.37204934473</v>
      </c>
      <c r="N55" s="42">
        <f t="shared" si="33"/>
        <v>164490.37204934485</v>
      </c>
      <c r="O55" s="42">
        <f t="shared" si="33"/>
        <v>164490.37204934485</v>
      </c>
      <c r="P55" s="42">
        <f t="shared" si="33"/>
        <v>164490.37204934485</v>
      </c>
      <c r="Q55" s="42">
        <f t="shared" si="33"/>
        <v>164490.37204934485</v>
      </c>
      <c r="R55" s="42">
        <f t="shared" si="33"/>
        <v>164490.37204934485</v>
      </c>
      <c r="S55" s="42">
        <f t="shared" si="33"/>
        <v>164490.37204934485</v>
      </c>
      <c r="T55" s="42">
        <f t="shared" si="33"/>
        <v>164490.37204934485</v>
      </c>
      <c r="U55" s="42">
        <f t="shared" si="33"/>
        <v>164490.37204934485</v>
      </c>
    </row>
    <row r="56" spans="2:21">
      <c r="B56" s="7" t="s">
        <v>31</v>
      </c>
      <c r="C56" s="42">
        <f>C55+0.0052*COS((31932*C32+107)*C34)</f>
        <v>164868.01326589545</v>
      </c>
      <c r="D56" s="42">
        <f>D55+0.0052*COS((31932*D32+107)*D34)</f>
        <v>164490.56797499419</v>
      </c>
      <c r="E56" s="42">
        <f t="shared" ref="E56:U56" si="34">E55+0.0052*COS((31932*E32+107)*E34)</f>
        <v>164490.34968435764</v>
      </c>
      <c r="F56" s="42">
        <f t="shared" si="34"/>
        <v>164490.36896640889</v>
      </c>
      <c r="G56" s="42">
        <f t="shared" si="34"/>
        <v>164490.36726553665</v>
      </c>
      <c r="H56" s="42">
        <f t="shared" si="34"/>
        <v>164490.36741558925</v>
      </c>
      <c r="I56" s="42">
        <f t="shared" si="34"/>
        <v>164490.36740235164</v>
      </c>
      <c r="J56" s="42">
        <f t="shared" si="34"/>
        <v>164490.36740351949</v>
      </c>
      <c r="K56" s="42">
        <f t="shared" si="34"/>
        <v>164490.36740341634</v>
      </c>
      <c r="L56" s="42">
        <f t="shared" si="34"/>
        <v>164490.36740342545</v>
      </c>
      <c r="M56" s="42">
        <f t="shared" si="34"/>
        <v>164490.36740342461</v>
      </c>
      <c r="N56" s="42">
        <f t="shared" si="34"/>
        <v>164490.36740342472</v>
      </c>
      <c r="O56" s="42">
        <f t="shared" si="34"/>
        <v>164490.36740342472</v>
      </c>
      <c r="P56" s="42">
        <f t="shared" si="34"/>
        <v>164490.36740342472</v>
      </c>
      <c r="Q56" s="42">
        <f t="shared" si="34"/>
        <v>164490.36740342472</v>
      </c>
      <c r="R56" s="42">
        <f t="shared" si="34"/>
        <v>164490.36740342472</v>
      </c>
      <c r="S56" s="42">
        <f t="shared" si="34"/>
        <v>164490.36740342472</v>
      </c>
      <c r="T56" s="42">
        <f t="shared" si="34"/>
        <v>164490.36740342472</v>
      </c>
      <c r="U56" s="42">
        <f t="shared" si="34"/>
        <v>164490.36740342472</v>
      </c>
    </row>
    <row r="57" spans="2:21">
      <c r="B57" s="7" t="s">
        <v>32</v>
      </c>
      <c r="C57" s="42">
        <f>C56+0.005*COS((481266*C32+205)*C34)</f>
        <v>164868.01791054456</v>
      </c>
      <c r="D57" s="42">
        <f>D56+0.005*COS((481266*D32+205)*D34)</f>
        <v>164490.57185230518</v>
      </c>
      <c r="E57" s="42">
        <f t="shared" ref="E57:U57" si="35">E56+0.005*COS((481266*E32+205)*E34)</f>
        <v>164490.35355053586</v>
      </c>
      <c r="F57" s="42">
        <f t="shared" si="35"/>
        <v>164490.37283357253</v>
      </c>
      <c r="G57" s="42">
        <f t="shared" si="35"/>
        <v>164490.37113261336</v>
      </c>
      <c r="H57" s="42">
        <f t="shared" si="35"/>
        <v>164490.37128267364</v>
      </c>
      <c r="I57" s="42">
        <f t="shared" si="35"/>
        <v>164490.37126943536</v>
      </c>
      <c r="J57" s="42">
        <f t="shared" si="35"/>
        <v>164490.37127060327</v>
      </c>
      <c r="K57" s="42">
        <f t="shared" si="35"/>
        <v>164490.37127050009</v>
      </c>
      <c r="L57" s="42">
        <f t="shared" si="35"/>
        <v>164490.3712705092</v>
      </c>
      <c r="M57" s="42">
        <f t="shared" si="35"/>
        <v>164490.37127050836</v>
      </c>
      <c r="N57" s="42">
        <f t="shared" si="35"/>
        <v>164490.37127050848</v>
      </c>
      <c r="O57" s="42">
        <f t="shared" si="35"/>
        <v>164490.37127050848</v>
      </c>
      <c r="P57" s="42">
        <f t="shared" si="35"/>
        <v>164490.37127050848</v>
      </c>
      <c r="Q57" s="42">
        <f t="shared" si="35"/>
        <v>164490.37127050848</v>
      </c>
      <c r="R57" s="42">
        <f t="shared" si="35"/>
        <v>164490.37127050848</v>
      </c>
      <c r="S57" s="42">
        <f t="shared" si="35"/>
        <v>164490.37127050848</v>
      </c>
      <c r="T57" s="42">
        <f t="shared" si="35"/>
        <v>164490.37127050848</v>
      </c>
      <c r="U57" s="42">
        <f t="shared" si="35"/>
        <v>164490.37127050848</v>
      </c>
    </row>
    <row r="58" spans="2:21">
      <c r="B58" s="7" t="s">
        <v>33</v>
      </c>
      <c r="C58" s="42">
        <f>C57+0.004*COS((1331734*C32+283)*C34)</f>
        <v>164868.01472115261</v>
      </c>
      <c r="D58" s="42">
        <f>D57+0.004*COS((1331734*D32+283)*D34)</f>
        <v>164490.56785368276</v>
      </c>
      <c r="E58" s="42">
        <f t="shared" ref="E58:U58" si="36">E57+0.004*COS((1331734*E32+283)*E34)</f>
        <v>164490.3495531251</v>
      </c>
      <c r="F58" s="42">
        <f t="shared" si="36"/>
        <v>164490.36883603947</v>
      </c>
      <c r="G58" s="42">
        <f t="shared" si="36"/>
        <v>164490.36713509096</v>
      </c>
      <c r="H58" s="42">
        <f t="shared" si="36"/>
        <v>164490.36728515031</v>
      </c>
      <c r="I58" s="42">
        <f t="shared" si="36"/>
        <v>164490.36727191211</v>
      </c>
      <c r="J58" s="42">
        <f t="shared" si="36"/>
        <v>164490.36727308002</v>
      </c>
      <c r="K58" s="42">
        <f t="shared" si="36"/>
        <v>164490.36727297684</v>
      </c>
      <c r="L58" s="42">
        <f t="shared" si="36"/>
        <v>164490.36727298595</v>
      </c>
      <c r="M58" s="42">
        <f t="shared" si="36"/>
        <v>164490.36727298511</v>
      </c>
      <c r="N58" s="42">
        <f t="shared" si="36"/>
        <v>164490.36727298523</v>
      </c>
      <c r="O58" s="42">
        <f t="shared" si="36"/>
        <v>164490.36727298523</v>
      </c>
      <c r="P58" s="42">
        <f t="shared" si="36"/>
        <v>164490.36727298523</v>
      </c>
      <c r="Q58" s="42">
        <f t="shared" si="36"/>
        <v>164490.36727298523</v>
      </c>
      <c r="R58" s="42">
        <f t="shared" si="36"/>
        <v>164490.36727298523</v>
      </c>
      <c r="S58" s="42">
        <f t="shared" si="36"/>
        <v>164490.36727298523</v>
      </c>
      <c r="T58" s="42">
        <f t="shared" si="36"/>
        <v>164490.36727298523</v>
      </c>
      <c r="U58" s="42">
        <f t="shared" si="36"/>
        <v>164490.36727298523</v>
      </c>
    </row>
    <row r="59" spans="2:21">
      <c r="B59" s="7" t="s">
        <v>34</v>
      </c>
      <c r="C59" s="42">
        <f>C58+0.004*COS((1844932*C32+56)*C34)</f>
        <v>164868.01074386854</v>
      </c>
      <c r="D59" s="42">
        <f>D58+0.004*COS((1844932*D32+56)*D34)</f>
        <v>164490.56395548227</v>
      </c>
      <c r="E59" s="42">
        <f t="shared" ref="E59:U59" si="37">E58+0.004*COS((1844932*E32+56)*E34)</f>
        <v>164490.34566737455</v>
      </c>
      <c r="F59" s="42">
        <f t="shared" si="37"/>
        <v>164490.36494916055</v>
      </c>
      <c r="G59" s="42">
        <f t="shared" si="37"/>
        <v>164490.36324831136</v>
      </c>
      <c r="H59" s="42">
        <f t="shared" si="37"/>
        <v>164490.36339836192</v>
      </c>
      <c r="I59" s="42">
        <f t="shared" si="37"/>
        <v>164490.36338512451</v>
      </c>
      <c r="J59" s="42">
        <f t="shared" si="37"/>
        <v>164490.36338629236</v>
      </c>
      <c r="K59" s="42">
        <f t="shared" si="37"/>
        <v>164490.36338618919</v>
      </c>
      <c r="L59" s="42">
        <f t="shared" si="37"/>
        <v>164490.3633861983</v>
      </c>
      <c r="M59" s="42">
        <f t="shared" si="37"/>
        <v>164490.36338619745</v>
      </c>
      <c r="N59" s="42">
        <f t="shared" si="37"/>
        <v>164490.36338619757</v>
      </c>
      <c r="O59" s="42">
        <f t="shared" si="37"/>
        <v>164490.36338619757</v>
      </c>
      <c r="P59" s="42">
        <f t="shared" si="37"/>
        <v>164490.36338619757</v>
      </c>
      <c r="Q59" s="42">
        <f t="shared" si="37"/>
        <v>164490.36338619757</v>
      </c>
      <c r="R59" s="42">
        <f t="shared" si="37"/>
        <v>164490.36338619757</v>
      </c>
      <c r="S59" s="42">
        <f t="shared" si="37"/>
        <v>164490.36338619757</v>
      </c>
      <c r="T59" s="42">
        <f t="shared" si="37"/>
        <v>164490.36338619757</v>
      </c>
      <c r="U59" s="42">
        <f t="shared" si="37"/>
        <v>164490.36338619757</v>
      </c>
    </row>
    <row r="60" spans="2:21">
      <c r="B60" s="7" t="s">
        <v>35</v>
      </c>
      <c r="C60" s="42">
        <f>C59+0.004*COS((133*C32+29)*C34)</f>
        <v>164868.01181264289</v>
      </c>
      <c r="D60" s="42">
        <f>D59+0.004*COS((133*D32+29)*D34)</f>
        <v>164490.56503127175</v>
      </c>
      <c r="E60" s="42">
        <f t="shared" ref="E60:U60" si="38">E59+0.004*COS((133*E32+29)*E34)</f>
        <v>164490.34674316779</v>
      </c>
      <c r="F60" s="42">
        <f t="shared" si="38"/>
        <v>164490.36602495346</v>
      </c>
      <c r="G60" s="42">
        <f t="shared" si="38"/>
        <v>164490.3643241043</v>
      </c>
      <c r="H60" s="42">
        <f t="shared" si="38"/>
        <v>164490.36447415486</v>
      </c>
      <c r="I60" s="42">
        <f t="shared" si="38"/>
        <v>164490.36446091745</v>
      </c>
      <c r="J60" s="42">
        <f t="shared" si="38"/>
        <v>164490.3644620853</v>
      </c>
      <c r="K60" s="42">
        <f t="shared" si="38"/>
        <v>164490.36446198213</v>
      </c>
      <c r="L60" s="42">
        <f t="shared" si="38"/>
        <v>164490.36446199124</v>
      </c>
      <c r="M60" s="42">
        <f t="shared" si="38"/>
        <v>164490.36446199039</v>
      </c>
      <c r="N60" s="42">
        <f t="shared" si="38"/>
        <v>164490.36446199051</v>
      </c>
      <c r="O60" s="42">
        <f t="shared" si="38"/>
        <v>164490.36446199051</v>
      </c>
      <c r="P60" s="42">
        <f t="shared" si="38"/>
        <v>164490.36446199051</v>
      </c>
      <c r="Q60" s="42">
        <f t="shared" si="38"/>
        <v>164490.36446199051</v>
      </c>
      <c r="R60" s="42">
        <f t="shared" si="38"/>
        <v>164490.36446199051</v>
      </c>
      <c r="S60" s="42">
        <f t="shared" si="38"/>
        <v>164490.36446199051</v>
      </c>
      <c r="T60" s="42">
        <f t="shared" si="38"/>
        <v>164490.36446199051</v>
      </c>
      <c r="U60" s="42">
        <f t="shared" si="38"/>
        <v>164490.36446199051</v>
      </c>
    </row>
    <row r="61" spans="2:21">
      <c r="B61" s="7" t="s">
        <v>36</v>
      </c>
      <c r="C61" s="42">
        <f>C60+0.0038*COS((1781068*C32+21)*C34)</f>
        <v>164868.01047573891</v>
      </c>
      <c r="D61" s="42">
        <f>D60+0.0038*COS((1781068*D32+21)*D34)</f>
        <v>164490.5664940695</v>
      </c>
      <c r="E61" s="42">
        <f t="shared" ref="E61:U61" si="39">E60+0.0038*COS((1781068*E32+21)*E34)</f>
        <v>164490.34816017092</v>
      </c>
      <c r="F61" s="42">
        <f t="shared" si="39"/>
        <v>164490.36744601198</v>
      </c>
      <c r="G61" s="42">
        <f t="shared" si="39"/>
        <v>164490.36574480517</v>
      </c>
      <c r="H61" s="42">
        <f t="shared" si="39"/>
        <v>164490.36589488728</v>
      </c>
      <c r="I61" s="42">
        <f t="shared" si="39"/>
        <v>164490.3658816471</v>
      </c>
      <c r="J61" s="42">
        <f t="shared" si="39"/>
        <v>164490.36588281518</v>
      </c>
      <c r="K61" s="42">
        <f t="shared" si="39"/>
        <v>164490.36588271198</v>
      </c>
      <c r="L61" s="42">
        <f t="shared" si="39"/>
        <v>164490.36588272112</v>
      </c>
      <c r="M61" s="42">
        <f t="shared" si="39"/>
        <v>164490.36588272027</v>
      </c>
      <c r="N61" s="42">
        <f t="shared" si="39"/>
        <v>164490.36588272039</v>
      </c>
      <c r="O61" s="42">
        <f t="shared" si="39"/>
        <v>164490.36588272039</v>
      </c>
      <c r="P61" s="42">
        <f t="shared" si="39"/>
        <v>164490.36588272039</v>
      </c>
      <c r="Q61" s="42">
        <f t="shared" si="39"/>
        <v>164490.36588272039</v>
      </c>
      <c r="R61" s="42">
        <f t="shared" si="39"/>
        <v>164490.36588272039</v>
      </c>
      <c r="S61" s="42">
        <f t="shared" si="39"/>
        <v>164490.36588272039</v>
      </c>
      <c r="T61" s="42">
        <f t="shared" si="39"/>
        <v>164490.36588272039</v>
      </c>
      <c r="U61" s="42">
        <f t="shared" si="39"/>
        <v>164490.36588272039</v>
      </c>
    </row>
    <row r="62" spans="2:21">
      <c r="B62" s="7" t="s">
        <v>37</v>
      </c>
      <c r="C62" s="42">
        <f>C61+0.0037*COS((541062*C32+259)*C34)</f>
        <v>164868.01367978405</v>
      </c>
      <c r="D62" s="42">
        <f>D61+0.0037*COS((541062*D32+259)*D34)</f>
        <v>164490.56621516883</v>
      </c>
      <c r="E62" s="42">
        <f t="shared" ref="E62:U62" si="40">E61+0.0037*COS((541062*E32+259)*E34)</f>
        <v>164490.34786667681</v>
      </c>
      <c r="F62" s="42">
        <f t="shared" si="40"/>
        <v>164490.3671538069</v>
      </c>
      <c r="G62" s="42">
        <f t="shared" si="40"/>
        <v>164490.36545248638</v>
      </c>
      <c r="H62" s="42">
        <f t="shared" si="40"/>
        <v>164490.36560257853</v>
      </c>
      <c r="I62" s="42">
        <f t="shared" si="40"/>
        <v>164490.36558933748</v>
      </c>
      <c r="J62" s="42">
        <f t="shared" si="40"/>
        <v>164490.36559050562</v>
      </c>
      <c r="K62" s="42">
        <f t="shared" si="40"/>
        <v>164490.36559040242</v>
      </c>
      <c r="L62" s="42">
        <f t="shared" si="40"/>
        <v>164490.36559041156</v>
      </c>
      <c r="M62" s="42">
        <f t="shared" si="40"/>
        <v>164490.36559041071</v>
      </c>
      <c r="N62" s="42">
        <f t="shared" si="40"/>
        <v>164490.36559041083</v>
      </c>
      <c r="O62" s="42">
        <f t="shared" si="40"/>
        <v>164490.36559041083</v>
      </c>
      <c r="P62" s="42">
        <f t="shared" si="40"/>
        <v>164490.36559041083</v>
      </c>
      <c r="Q62" s="42">
        <f t="shared" si="40"/>
        <v>164490.36559041083</v>
      </c>
      <c r="R62" s="42">
        <f t="shared" si="40"/>
        <v>164490.36559041083</v>
      </c>
      <c r="S62" s="42">
        <f t="shared" si="40"/>
        <v>164490.36559041083</v>
      </c>
      <c r="T62" s="42">
        <f t="shared" si="40"/>
        <v>164490.36559041083</v>
      </c>
      <c r="U62" s="42">
        <f t="shared" si="40"/>
        <v>164490.36559041083</v>
      </c>
    </row>
    <row r="63" spans="2:21">
      <c r="B63" s="7" t="s">
        <v>38</v>
      </c>
      <c r="C63" s="42">
        <f>C62+0.0028*COS((1934*C32+145)*C34)</f>
        <v>164868.01384241204</v>
      </c>
      <c r="D63" s="42">
        <f>D62+0.0028*COS((1934*D32+145)*D34)</f>
        <v>164490.56645172572</v>
      </c>
      <c r="E63" s="42">
        <f t="shared" ref="E63:U63" si="41">E62+0.0028*COS((1934*E32+145)*E34)</f>
        <v>164490.34810327317</v>
      </c>
      <c r="F63" s="42">
        <f t="shared" si="41"/>
        <v>164490.36739039977</v>
      </c>
      <c r="G63" s="42">
        <f t="shared" si="41"/>
        <v>164490.36568907957</v>
      </c>
      <c r="H63" s="42">
        <f t="shared" si="41"/>
        <v>164490.36583917169</v>
      </c>
      <c r="I63" s="42">
        <f t="shared" si="41"/>
        <v>164490.36582593064</v>
      </c>
      <c r="J63" s="42">
        <f t="shared" si="41"/>
        <v>164490.36582709878</v>
      </c>
      <c r="K63" s="42">
        <f t="shared" si="41"/>
        <v>164490.36582699558</v>
      </c>
      <c r="L63" s="42">
        <f t="shared" si="41"/>
        <v>164490.36582700472</v>
      </c>
      <c r="M63" s="42">
        <f t="shared" si="41"/>
        <v>164490.36582700387</v>
      </c>
      <c r="N63" s="42">
        <f t="shared" si="41"/>
        <v>164490.36582700399</v>
      </c>
      <c r="O63" s="42">
        <f t="shared" si="41"/>
        <v>164490.36582700399</v>
      </c>
      <c r="P63" s="42">
        <f t="shared" si="41"/>
        <v>164490.36582700399</v>
      </c>
      <c r="Q63" s="42">
        <f t="shared" si="41"/>
        <v>164490.36582700399</v>
      </c>
      <c r="R63" s="42">
        <f t="shared" si="41"/>
        <v>164490.36582700399</v>
      </c>
      <c r="S63" s="42">
        <f t="shared" si="41"/>
        <v>164490.36582700399</v>
      </c>
      <c r="T63" s="42">
        <f t="shared" si="41"/>
        <v>164490.36582700399</v>
      </c>
      <c r="U63" s="42">
        <f t="shared" si="41"/>
        <v>164490.36582700399</v>
      </c>
    </row>
    <row r="64" spans="2:21">
      <c r="B64" s="7" t="s">
        <v>39</v>
      </c>
      <c r="C64" s="42">
        <f>C63+0.0027*COS((918399*C32+182)*C34)</f>
        <v>164868.01294016099</v>
      </c>
      <c r="D64" s="42">
        <f>D63+0.0027*COS((918399*D32+182)*D34)</f>
        <v>164490.56555983159</v>
      </c>
      <c r="E64" s="42">
        <f t="shared" ref="E64:U64" si="42">E63+0.0027*COS((918399*E32+182)*E34)</f>
        <v>164490.34722851167</v>
      </c>
      <c r="F64" s="42">
        <f t="shared" si="42"/>
        <v>164490.36651412313</v>
      </c>
      <c r="G64" s="42">
        <f t="shared" si="42"/>
        <v>164490.36481293658</v>
      </c>
      <c r="H64" s="42">
        <f t="shared" si="42"/>
        <v>164490.36496301691</v>
      </c>
      <c r="I64" s="42">
        <f t="shared" si="42"/>
        <v>164490.36494977688</v>
      </c>
      <c r="J64" s="42">
        <f t="shared" si="42"/>
        <v>164490.36495094493</v>
      </c>
      <c r="K64" s="42">
        <f t="shared" si="42"/>
        <v>164490.36495084173</v>
      </c>
      <c r="L64" s="42">
        <f t="shared" si="42"/>
        <v>164490.36495085087</v>
      </c>
      <c r="M64" s="42">
        <f t="shared" si="42"/>
        <v>164490.36495085002</v>
      </c>
      <c r="N64" s="42">
        <f t="shared" si="42"/>
        <v>164490.36495085014</v>
      </c>
      <c r="O64" s="42">
        <f t="shared" si="42"/>
        <v>164490.36495085014</v>
      </c>
      <c r="P64" s="42">
        <f t="shared" si="42"/>
        <v>164490.36495085014</v>
      </c>
      <c r="Q64" s="42">
        <f t="shared" si="42"/>
        <v>164490.36495085014</v>
      </c>
      <c r="R64" s="42">
        <f t="shared" si="42"/>
        <v>164490.36495085014</v>
      </c>
      <c r="S64" s="42">
        <f t="shared" si="42"/>
        <v>164490.36495085014</v>
      </c>
      <c r="T64" s="42">
        <f t="shared" si="42"/>
        <v>164490.36495085014</v>
      </c>
      <c r="U64" s="42">
        <f t="shared" si="42"/>
        <v>164490.36495085014</v>
      </c>
    </row>
    <row r="65" spans="2:21">
      <c r="B65" s="7" t="s">
        <v>40</v>
      </c>
      <c r="C65" s="42">
        <f>C64+0.0026*COS((1379739*C32+17)*C34)</f>
        <v>164868.01246179736</v>
      </c>
      <c r="D65" s="42">
        <f>D64+0.0026*COS((1379739*D32+17)*D34)</f>
        <v>164490.56517221281</v>
      </c>
      <c r="E65" s="42">
        <f t="shared" ref="E65:U65" si="43">E64+0.0026*COS((1379739*E32+17)*E34)</f>
        <v>164490.34686684806</v>
      </c>
      <c r="F65" s="42">
        <f t="shared" si="43"/>
        <v>164490.36615016506</v>
      </c>
      <c r="G65" s="42">
        <f t="shared" si="43"/>
        <v>164490.3644491809</v>
      </c>
      <c r="H65" s="42">
        <f t="shared" si="43"/>
        <v>164490.36459924336</v>
      </c>
      <c r="I65" s="42">
        <f t="shared" si="43"/>
        <v>164490.36458600493</v>
      </c>
      <c r="J65" s="42">
        <f t="shared" si="43"/>
        <v>164490.36458717284</v>
      </c>
      <c r="K65" s="42">
        <f t="shared" si="43"/>
        <v>164490.36458706963</v>
      </c>
      <c r="L65" s="42">
        <f t="shared" si="43"/>
        <v>164490.36458707877</v>
      </c>
      <c r="M65" s="42">
        <f t="shared" si="43"/>
        <v>164490.36458707793</v>
      </c>
      <c r="N65" s="42">
        <f t="shared" si="43"/>
        <v>164490.36458707805</v>
      </c>
      <c r="O65" s="42">
        <f t="shared" si="43"/>
        <v>164490.36458707805</v>
      </c>
      <c r="P65" s="42">
        <f t="shared" si="43"/>
        <v>164490.36458707805</v>
      </c>
      <c r="Q65" s="42">
        <f t="shared" si="43"/>
        <v>164490.36458707805</v>
      </c>
      <c r="R65" s="42">
        <f t="shared" si="43"/>
        <v>164490.36458707805</v>
      </c>
      <c r="S65" s="42">
        <f t="shared" si="43"/>
        <v>164490.36458707805</v>
      </c>
      <c r="T65" s="42">
        <f t="shared" si="43"/>
        <v>164490.36458707805</v>
      </c>
      <c r="U65" s="42">
        <f t="shared" si="43"/>
        <v>164490.36458707805</v>
      </c>
    </row>
    <row r="66" spans="2:21">
      <c r="B66" s="7" t="s">
        <v>41</v>
      </c>
      <c r="C66" s="42">
        <f>C65+0.0024*COS((99863*C32+122)*C34)</f>
        <v>164868.01255988894</v>
      </c>
      <c r="D66" s="42">
        <f>D65+0.0024*COS((99863*D32+122)*D34)</f>
        <v>164490.56754037918</v>
      </c>
      <c r="E66" s="42">
        <f t="shared" ref="E66:U66" si="44">E65+0.0024*COS((99863*E32+122)*E34)</f>
        <v>164490.34923529829</v>
      </c>
      <c r="F66" s="42">
        <f t="shared" si="44"/>
        <v>164490.36851859026</v>
      </c>
      <c r="G66" s="42">
        <f t="shared" si="44"/>
        <v>164490.3668176083</v>
      </c>
      <c r="H66" s="42">
        <f t="shared" si="44"/>
        <v>164490.36696767056</v>
      </c>
      <c r="I66" s="42">
        <f t="shared" si="44"/>
        <v>164490.36695443216</v>
      </c>
      <c r="J66" s="42">
        <f t="shared" si="44"/>
        <v>164490.36695560007</v>
      </c>
      <c r="K66" s="42">
        <f t="shared" si="44"/>
        <v>164490.36695549687</v>
      </c>
      <c r="L66" s="42">
        <f t="shared" si="44"/>
        <v>164490.366955506</v>
      </c>
      <c r="M66" s="42">
        <f t="shared" si="44"/>
        <v>164490.36695550516</v>
      </c>
      <c r="N66" s="42">
        <f t="shared" si="44"/>
        <v>164490.36695550528</v>
      </c>
      <c r="O66" s="42">
        <f t="shared" si="44"/>
        <v>164490.36695550528</v>
      </c>
      <c r="P66" s="42">
        <f t="shared" si="44"/>
        <v>164490.36695550528</v>
      </c>
      <c r="Q66" s="42">
        <f t="shared" si="44"/>
        <v>164490.36695550528</v>
      </c>
      <c r="R66" s="42">
        <f t="shared" si="44"/>
        <v>164490.36695550528</v>
      </c>
      <c r="S66" s="42">
        <f t="shared" si="44"/>
        <v>164490.36695550528</v>
      </c>
      <c r="T66" s="42">
        <f t="shared" si="44"/>
        <v>164490.36695550528</v>
      </c>
      <c r="U66" s="42">
        <f t="shared" si="44"/>
        <v>164490.36695550528</v>
      </c>
    </row>
    <row r="67" spans="2:21">
      <c r="B67" s="7" t="s">
        <v>42</v>
      </c>
      <c r="C67" s="42">
        <f>C66+0.0023*COS((922466*C32+163)*C34)</f>
        <v>164868.01427058681</v>
      </c>
      <c r="D67" s="42">
        <f>D66+0.0023*COS((922466*D32+163)*D34)</f>
        <v>164490.56933980377</v>
      </c>
      <c r="E67" s="42">
        <f t="shared" ref="E67:U67" si="45">E66+0.0023*COS((922466*E32+163)*E34)</f>
        <v>164490.3510443437</v>
      </c>
      <c r="F67" s="42">
        <f t="shared" si="45"/>
        <v>164490.37032678904</v>
      </c>
      <c r="G67" s="42">
        <f t="shared" si="45"/>
        <v>164490.36862588179</v>
      </c>
      <c r="H67" s="42">
        <f t="shared" si="45"/>
        <v>164490.36877593744</v>
      </c>
      <c r="I67" s="42">
        <f t="shared" si="45"/>
        <v>164490.36876269963</v>
      </c>
      <c r="J67" s="42">
        <f t="shared" si="45"/>
        <v>164490.3687638675</v>
      </c>
      <c r="K67" s="42">
        <f t="shared" si="45"/>
        <v>164490.3687637643</v>
      </c>
      <c r="L67" s="42">
        <f t="shared" si="45"/>
        <v>164490.36876377344</v>
      </c>
      <c r="M67" s="42">
        <f t="shared" si="45"/>
        <v>164490.3687637726</v>
      </c>
      <c r="N67" s="42">
        <f t="shared" si="45"/>
        <v>164490.36876377271</v>
      </c>
      <c r="O67" s="42">
        <f t="shared" si="45"/>
        <v>164490.36876377271</v>
      </c>
      <c r="P67" s="42">
        <f t="shared" si="45"/>
        <v>164490.36876377271</v>
      </c>
      <c r="Q67" s="42">
        <f t="shared" si="45"/>
        <v>164490.36876377271</v>
      </c>
      <c r="R67" s="42">
        <f t="shared" si="45"/>
        <v>164490.36876377271</v>
      </c>
      <c r="S67" s="42">
        <f t="shared" si="45"/>
        <v>164490.36876377271</v>
      </c>
      <c r="T67" s="42">
        <f t="shared" si="45"/>
        <v>164490.36876377271</v>
      </c>
      <c r="U67" s="42">
        <f t="shared" si="45"/>
        <v>164490.36876377271</v>
      </c>
    </row>
    <row r="68" spans="2:21">
      <c r="B68" s="7" t="s">
        <v>43</v>
      </c>
      <c r="C68" s="42">
        <f>C67+0.0022*COS((818536*C32+151)*C34)</f>
        <v>164868.01341577663</v>
      </c>
      <c r="D68" s="42">
        <f>D67+0.0022*COS((818536*D32+151)*D34)</f>
        <v>164490.5671798331</v>
      </c>
      <c r="E68" s="42">
        <f t="shared" ref="E68:U68" si="46">E67+0.0022*COS((818536*E32+151)*E34)</f>
        <v>164490.34888191152</v>
      </c>
      <c r="F68" s="42">
        <f t="shared" si="46"/>
        <v>164490.36816457118</v>
      </c>
      <c r="G68" s="42">
        <f t="shared" si="46"/>
        <v>164490.36646364501</v>
      </c>
      <c r="H68" s="42">
        <f t="shared" si="46"/>
        <v>164490.36661370232</v>
      </c>
      <c r="I68" s="42">
        <f t="shared" si="46"/>
        <v>164490.36660046436</v>
      </c>
      <c r="J68" s="42">
        <f t="shared" si="46"/>
        <v>164490.36660163227</v>
      </c>
      <c r="K68" s="42">
        <f t="shared" si="46"/>
        <v>164490.36660152907</v>
      </c>
      <c r="L68" s="42">
        <f t="shared" si="46"/>
        <v>164490.3666015382</v>
      </c>
      <c r="M68" s="42">
        <f t="shared" si="46"/>
        <v>164490.36660153736</v>
      </c>
      <c r="N68" s="42">
        <f t="shared" si="46"/>
        <v>164490.36660153748</v>
      </c>
      <c r="O68" s="42">
        <f t="shared" si="46"/>
        <v>164490.36660153748</v>
      </c>
      <c r="P68" s="42">
        <f t="shared" si="46"/>
        <v>164490.36660153748</v>
      </c>
      <c r="Q68" s="42">
        <f t="shared" si="46"/>
        <v>164490.36660153748</v>
      </c>
      <c r="R68" s="42">
        <f t="shared" si="46"/>
        <v>164490.36660153748</v>
      </c>
      <c r="S68" s="42">
        <f t="shared" si="46"/>
        <v>164490.36660153748</v>
      </c>
      <c r="T68" s="42">
        <f t="shared" si="46"/>
        <v>164490.36660153748</v>
      </c>
      <c r="U68" s="42">
        <f t="shared" si="46"/>
        <v>164490.36660153748</v>
      </c>
    </row>
    <row r="69" spans="2:21">
      <c r="B69" s="7" t="s">
        <v>44</v>
      </c>
      <c r="C69" s="42">
        <f>C68+0.0021*COS((990397*C32+357)*C34)</f>
        <v>164868.01389323134</v>
      </c>
      <c r="D69" s="42">
        <f>D68+0.0021*COS((990397*D32+357)*D34)</f>
        <v>164490.56915114174</v>
      </c>
      <c r="E69" s="42">
        <f t="shared" ref="E69:U69" si="47">E68+0.0021*COS((990397*E32+357)*E34)</f>
        <v>164490.35085841001</v>
      </c>
      <c r="F69" s="42">
        <f t="shared" si="47"/>
        <v>164490.37014061536</v>
      </c>
      <c r="G69" s="42">
        <f t="shared" si="47"/>
        <v>164490.3684397293</v>
      </c>
      <c r="H69" s="42">
        <f t="shared" si="47"/>
        <v>164490.36858978306</v>
      </c>
      <c r="I69" s="42">
        <f t="shared" si="47"/>
        <v>164490.36857654541</v>
      </c>
      <c r="J69" s="42">
        <f t="shared" si="47"/>
        <v>164490.36857771329</v>
      </c>
      <c r="K69" s="42">
        <f t="shared" si="47"/>
        <v>164490.36857761009</v>
      </c>
      <c r="L69" s="42">
        <f t="shared" si="47"/>
        <v>164490.36857761923</v>
      </c>
      <c r="M69" s="42">
        <f t="shared" si="47"/>
        <v>164490.36857761838</v>
      </c>
      <c r="N69" s="42">
        <f t="shared" si="47"/>
        <v>164490.3685776185</v>
      </c>
      <c r="O69" s="42">
        <f t="shared" si="47"/>
        <v>164490.3685776185</v>
      </c>
      <c r="P69" s="42">
        <f t="shared" si="47"/>
        <v>164490.3685776185</v>
      </c>
      <c r="Q69" s="42">
        <f t="shared" si="47"/>
        <v>164490.3685776185</v>
      </c>
      <c r="R69" s="42">
        <f t="shared" si="47"/>
        <v>164490.3685776185</v>
      </c>
      <c r="S69" s="42">
        <f t="shared" si="47"/>
        <v>164490.3685776185</v>
      </c>
      <c r="T69" s="42">
        <f t="shared" si="47"/>
        <v>164490.3685776185</v>
      </c>
      <c r="U69" s="42">
        <f t="shared" si="47"/>
        <v>164490.3685776185</v>
      </c>
    </row>
    <row r="70" spans="2:21">
      <c r="B70" s="7" t="s">
        <v>45</v>
      </c>
      <c r="C70" s="42">
        <f>C69+0.0021*COS((71998*C32+85)*C34)</f>
        <v>164868.01275985106</v>
      </c>
      <c r="D70" s="42">
        <f>D69+0.0021*COS((71998*D32+85)*D34)</f>
        <v>164490.56705138588</v>
      </c>
      <c r="E70" s="42">
        <f t="shared" ref="E70:U70" si="48">E69+0.0021*COS((71998*E32+85)*E34)</f>
        <v>164490.34875863758</v>
      </c>
      <c r="F70" s="42">
        <f t="shared" si="48"/>
        <v>164490.36804084439</v>
      </c>
      <c r="G70" s="42">
        <f t="shared" si="48"/>
        <v>164490.36633995819</v>
      </c>
      <c r="H70" s="42">
        <f t="shared" si="48"/>
        <v>164490.36649001198</v>
      </c>
      <c r="I70" s="42">
        <f t="shared" si="48"/>
        <v>164490.36647677433</v>
      </c>
      <c r="J70" s="42">
        <f t="shared" si="48"/>
        <v>164490.36647794221</v>
      </c>
      <c r="K70" s="42">
        <f t="shared" si="48"/>
        <v>164490.36647783901</v>
      </c>
      <c r="L70" s="42">
        <f t="shared" si="48"/>
        <v>164490.36647784815</v>
      </c>
      <c r="M70" s="42">
        <f t="shared" si="48"/>
        <v>164490.3664778473</v>
      </c>
      <c r="N70" s="42">
        <f t="shared" si="48"/>
        <v>164490.36647784742</v>
      </c>
      <c r="O70" s="42">
        <f t="shared" si="48"/>
        <v>164490.36647784742</v>
      </c>
      <c r="P70" s="42">
        <f t="shared" si="48"/>
        <v>164490.36647784742</v>
      </c>
      <c r="Q70" s="42">
        <f t="shared" si="48"/>
        <v>164490.36647784742</v>
      </c>
      <c r="R70" s="42">
        <f t="shared" si="48"/>
        <v>164490.36647784742</v>
      </c>
      <c r="S70" s="42">
        <f t="shared" si="48"/>
        <v>164490.36647784742</v>
      </c>
      <c r="T70" s="42">
        <f t="shared" si="48"/>
        <v>164490.36647784742</v>
      </c>
      <c r="U70" s="42">
        <f t="shared" si="48"/>
        <v>164490.36647784742</v>
      </c>
    </row>
    <row r="71" spans="2:21">
      <c r="B71" s="7" t="s">
        <v>46</v>
      </c>
      <c r="C71" s="42">
        <f>C70+0.0021*COS((341337*C32+16)*C34)</f>
        <v>164868.0108411187</v>
      </c>
      <c r="D71" s="42">
        <f>D70+0.0021*COS((341337*D32+16)*D34)</f>
        <v>164490.56627606417</v>
      </c>
      <c r="E71" s="42">
        <f t="shared" ref="E71:U71" si="49">E70+0.0021*COS((341337*E32+16)*E34)</f>
        <v>164490.34797844759</v>
      </c>
      <c r="F71" s="42">
        <f t="shared" si="49"/>
        <v>164490.36726108426</v>
      </c>
      <c r="G71" s="42">
        <f t="shared" si="49"/>
        <v>164490.36556016013</v>
      </c>
      <c r="H71" s="42">
        <f t="shared" si="49"/>
        <v>164490.36571021727</v>
      </c>
      <c r="I71" s="42">
        <f t="shared" si="49"/>
        <v>164490.36569697934</v>
      </c>
      <c r="J71" s="42">
        <f t="shared" si="49"/>
        <v>164490.36569814724</v>
      </c>
      <c r="K71" s="42">
        <f t="shared" si="49"/>
        <v>164490.36569804404</v>
      </c>
      <c r="L71" s="42">
        <f t="shared" si="49"/>
        <v>164490.36569805318</v>
      </c>
      <c r="M71" s="42">
        <f t="shared" si="49"/>
        <v>164490.36569805234</v>
      </c>
      <c r="N71" s="42">
        <f t="shared" si="49"/>
        <v>164490.36569805245</v>
      </c>
      <c r="O71" s="42">
        <f t="shared" si="49"/>
        <v>164490.36569805245</v>
      </c>
      <c r="P71" s="42">
        <f t="shared" si="49"/>
        <v>164490.36569805245</v>
      </c>
      <c r="Q71" s="42">
        <f t="shared" si="49"/>
        <v>164490.36569805245</v>
      </c>
      <c r="R71" s="42">
        <f t="shared" si="49"/>
        <v>164490.36569805245</v>
      </c>
      <c r="S71" s="42">
        <f t="shared" si="49"/>
        <v>164490.36569805245</v>
      </c>
      <c r="T71" s="42">
        <f t="shared" si="49"/>
        <v>164490.36569805245</v>
      </c>
      <c r="U71" s="42">
        <f t="shared" si="49"/>
        <v>164490.36569805245</v>
      </c>
    </row>
    <row r="72" spans="2:21">
      <c r="B72" s="7" t="s">
        <v>47</v>
      </c>
      <c r="C72" s="42">
        <f>C71+0.0018*COS((401329*C32+274)*C34)</f>
        <v>164868.0117735808</v>
      </c>
      <c r="D72" s="42">
        <f>D71+0.0018*COS((401329*D32+274)*D34)</f>
        <v>164490.56583857551</v>
      </c>
      <c r="E72" s="42">
        <f t="shared" ref="E72:U72" si="50">E71+0.0018*COS((401329*E32+274)*E34)</f>
        <v>164490.34754608426</v>
      </c>
      <c r="F72" s="42">
        <f t="shared" si="50"/>
        <v>164490.36682826799</v>
      </c>
      <c r="G72" s="42">
        <f t="shared" si="50"/>
        <v>164490.36512738382</v>
      </c>
      <c r="H72" s="42">
        <f t="shared" si="50"/>
        <v>164490.36527743743</v>
      </c>
      <c r="I72" s="42">
        <f t="shared" si="50"/>
        <v>164490.36526419979</v>
      </c>
      <c r="J72" s="42">
        <f t="shared" si="50"/>
        <v>164490.36526536767</v>
      </c>
      <c r="K72" s="42">
        <f t="shared" si="50"/>
        <v>164490.36526526447</v>
      </c>
      <c r="L72" s="42">
        <f t="shared" si="50"/>
        <v>164490.36526527361</v>
      </c>
      <c r="M72" s="42">
        <f t="shared" si="50"/>
        <v>164490.36526527276</v>
      </c>
      <c r="N72" s="42">
        <f t="shared" si="50"/>
        <v>164490.36526527288</v>
      </c>
      <c r="O72" s="42">
        <f t="shared" si="50"/>
        <v>164490.36526527288</v>
      </c>
      <c r="P72" s="42">
        <f t="shared" si="50"/>
        <v>164490.36526527288</v>
      </c>
      <c r="Q72" s="42">
        <f t="shared" si="50"/>
        <v>164490.36526527288</v>
      </c>
      <c r="R72" s="42">
        <f t="shared" si="50"/>
        <v>164490.36526527288</v>
      </c>
      <c r="S72" s="42">
        <f t="shared" si="50"/>
        <v>164490.36526527288</v>
      </c>
      <c r="T72" s="42">
        <f t="shared" si="50"/>
        <v>164490.36526527288</v>
      </c>
      <c r="U72" s="42">
        <f t="shared" si="50"/>
        <v>164490.36526527288</v>
      </c>
    </row>
    <row r="73" spans="2:21">
      <c r="B73" s="7" t="s">
        <v>48</v>
      </c>
      <c r="C73" s="42">
        <f>C72+0.0016*COS((1856938*C32+152)*C34)</f>
        <v>164868.01263450619</v>
      </c>
      <c r="D73" s="42">
        <f>D72+0.0016*COS((1856938*D32+152)*D34)</f>
        <v>164490.56704268366</v>
      </c>
      <c r="E73" s="42">
        <f t="shared" ref="E73:U73" si="51">E72+0.0016*COS((1856938*E32+152)*E34)</f>
        <v>164490.34876438623</v>
      </c>
      <c r="F73" s="42">
        <f t="shared" si="51"/>
        <v>164490.36804532504</v>
      </c>
      <c r="G73" s="42">
        <f t="shared" si="51"/>
        <v>164490.36634455074</v>
      </c>
      <c r="H73" s="42">
        <f t="shared" si="51"/>
        <v>164490.36649459467</v>
      </c>
      <c r="I73" s="42">
        <f t="shared" si="51"/>
        <v>164490.36648135789</v>
      </c>
      <c r="J73" s="42">
        <f t="shared" si="51"/>
        <v>164490.36648252569</v>
      </c>
      <c r="K73" s="42">
        <f t="shared" si="51"/>
        <v>164490.36648242248</v>
      </c>
      <c r="L73" s="42">
        <f t="shared" si="51"/>
        <v>164490.36648243162</v>
      </c>
      <c r="M73" s="42">
        <f t="shared" si="51"/>
        <v>164490.36648243078</v>
      </c>
      <c r="N73" s="42">
        <f t="shared" si="51"/>
        <v>164490.36648243089</v>
      </c>
      <c r="O73" s="42">
        <f t="shared" si="51"/>
        <v>164490.36648243089</v>
      </c>
      <c r="P73" s="42">
        <f t="shared" si="51"/>
        <v>164490.36648243089</v>
      </c>
      <c r="Q73" s="42">
        <f t="shared" si="51"/>
        <v>164490.36648243089</v>
      </c>
      <c r="R73" s="42">
        <f t="shared" si="51"/>
        <v>164490.36648243089</v>
      </c>
      <c r="S73" s="42">
        <f t="shared" si="51"/>
        <v>164490.36648243089</v>
      </c>
      <c r="T73" s="42">
        <f t="shared" si="51"/>
        <v>164490.36648243089</v>
      </c>
      <c r="U73" s="42">
        <f t="shared" si="51"/>
        <v>164490.36648243089</v>
      </c>
    </row>
    <row r="74" spans="2:21">
      <c r="B74" s="7" t="s">
        <v>49</v>
      </c>
      <c r="C74" s="42">
        <f>C73+0.0012*COS((1267871*C32+249)*C34)</f>
        <v>164868.01171163304</v>
      </c>
      <c r="D74" s="42">
        <f>D73+0.0012*COS((1267871*D32+249)*D34)</f>
        <v>164490.56773836844</v>
      </c>
      <c r="E74" s="42">
        <f t="shared" ref="E74:U74" si="52">E73+0.0012*COS((1267871*E32+249)*E34)</f>
        <v>164490.34945097723</v>
      </c>
      <c r="F74" s="42">
        <f t="shared" si="52"/>
        <v>164490.36873272178</v>
      </c>
      <c r="G74" s="42">
        <f t="shared" si="52"/>
        <v>164490.36703187643</v>
      </c>
      <c r="H74" s="42">
        <f t="shared" si="52"/>
        <v>164490.36718192662</v>
      </c>
      <c r="I74" s="42">
        <f t="shared" si="52"/>
        <v>164490.36716868929</v>
      </c>
      <c r="J74" s="42">
        <f t="shared" si="52"/>
        <v>164490.36716985714</v>
      </c>
      <c r="K74" s="42">
        <f t="shared" si="52"/>
        <v>164490.36716975394</v>
      </c>
      <c r="L74" s="42">
        <f t="shared" si="52"/>
        <v>164490.36716976308</v>
      </c>
      <c r="M74" s="42">
        <f t="shared" si="52"/>
        <v>164490.36716976223</v>
      </c>
      <c r="N74" s="42">
        <f t="shared" si="52"/>
        <v>164490.36716976235</v>
      </c>
      <c r="O74" s="42">
        <f t="shared" si="52"/>
        <v>164490.36716976235</v>
      </c>
      <c r="P74" s="42">
        <f t="shared" si="52"/>
        <v>164490.36716976235</v>
      </c>
      <c r="Q74" s="42">
        <f t="shared" si="52"/>
        <v>164490.36716976235</v>
      </c>
      <c r="R74" s="42">
        <f t="shared" si="52"/>
        <v>164490.36716976235</v>
      </c>
      <c r="S74" s="42">
        <f t="shared" si="52"/>
        <v>164490.36716976235</v>
      </c>
      <c r="T74" s="42">
        <f t="shared" si="52"/>
        <v>164490.36716976235</v>
      </c>
      <c r="U74" s="42">
        <f t="shared" si="52"/>
        <v>164490.36716976235</v>
      </c>
    </row>
    <row r="75" spans="2:21">
      <c r="B75" s="7" t="s">
        <v>50</v>
      </c>
      <c r="C75" s="42">
        <f>C74+0.0011*COS((1920802*C32+186)*C34)</f>
        <v>164868.01275130553</v>
      </c>
      <c r="D75" s="42">
        <f>D74+0.0011*COS((1920802*D32+186)*D34)</f>
        <v>164490.56782643843</v>
      </c>
      <c r="E75" s="42">
        <f t="shared" ref="E75:U75" si="53">E74+0.0011*COS((1920802*E32+186)*E34)</f>
        <v>164490.34952364009</v>
      </c>
      <c r="F75" s="42">
        <f t="shared" si="53"/>
        <v>164490.36880674638</v>
      </c>
      <c r="G75" s="42">
        <f t="shared" si="53"/>
        <v>164490.3671057809</v>
      </c>
      <c r="H75" s="42">
        <f t="shared" si="53"/>
        <v>164490.3672558417</v>
      </c>
      <c r="I75" s="42">
        <f t="shared" si="53"/>
        <v>164490.36724260342</v>
      </c>
      <c r="J75" s="42">
        <f t="shared" si="53"/>
        <v>164490.36724377135</v>
      </c>
      <c r="K75" s="42">
        <f t="shared" si="53"/>
        <v>164490.36724366815</v>
      </c>
      <c r="L75" s="42">
        <f t="shared" si="53"/>
        <v>164490.36724367729</v>
      </c>
      <c r="M75" s="42">
        <f t="shared" si="53"/>
        <v>164490.36724367645</v>
      </c>
      <c r="N75" s="42">
        <f t="shared" si="53"/>
        <v>164490.36724367656</v>
      </c>
      <c r="O75" s="42">
        <f t="shared" si="53"/>
        <v>164490.36724367656</v>
      </c>
      <c r="P75" s="42">
        <f t="shared" si="53"/>
        <v>164490.36724367656</v>
      </c>
      <c r="Q75" s="42">
        <f t="shared" si="53"/>
        <v>164490.36724367656</v>
      </c>
      <c r="R75" s="42">
        <f t="shared" si="53"/>
        <v>164490.36724367656</v>
      </c>
      <c r="S75" s="42">
        <f t="shared" si="53"/>
        <v>164490.36724367656</v>
      </c>
      <c r="T75" s="42">
        <f t="shared" si="53"/>
        <v>164490.36724367656</v>
      </c>
      <c r="U75" s="42">
        <f t="shared" si="53"/>
        <v>164490.36724367656</v>
      </c>
    </row>
    <row r="76" spans="2:21">
      <c r="B76" s="7" t="s">
        <v>51</v>
      </c>
      <c r="C76" s="42">
        <f>C75+0.0009*COS(858602*C32+129)*C34</f>
        <v>164868.01275531191</v>
      </c>
      <c r="D76" s="42">
        <f>D75+0.0009*COS(858602*D32+129)*D34</f>
        <v>164490.56784155572</v>
      </c>
      <c r="E76" s="42">
        <f t="shared" ref="E76:U76" si="54">E75+0.0009*COS(858602*E32+129)*E34</f>
        <v>164490.3495392919</v>
      </c>
      <c r="F76" s="42">
        <f t="shared" si="54"/>
        <v>164490.36882243244</v>
      </c>
      <c r="G76" s="42">
        <f t="shared" si="54"/>
        <v>164490.36712146457</v>
      </c>
      <c r="H76" s="42">
        <f t="shared" si="54"/>
        <v>164490.36727152561</v>
      </c>
      <c r="I76" s="42">
        <f t="shared" si="54"/>
        <v>164490.3672582873</v>
      </c>
      <c r="J76" s="42">
        <f t="shared" si="54"/>
        <v>164490.36725945523</v>
      </c>
      <c r="K76" s="42">
        <f t="shared" si="54"/>
        <v>164490.36725935203</v>
      </c>
      <c r="L76" s="42">
        <f t="shared" si="54"/>
        <v>164490.36725936117</v>
      </c>
      <c r="M76" s="42">
        <f t="shared" si="54"/>
        <v>164490.36725936033</v>
      </c>
      <c r="N76" s="42">
        <f t="shared" si="54"/>
        <v>164490.36725936044</v>
      </c>
      <c r="O76" s="42">
        <f t="shared" si="54"/>
        <v>164490.36725936044</v>
      </c>
      <c r="P76" s="42">
        <f t="shared" si="54"/>
        <v>164490.36725936044</v>
      </c>
      <c r="Q76" s="42">
        <f t="shared" si="54"/>
        <v>164490.36725936044</v>
      </c>
      <c r="R76" s="42">
        <f t="shared" si="54"/>
        <v>164490.36725936044</v>
      </c>
      <c r="S76" s="42">
        <f t="shared" si="54"/>
        <v>164490.36725936044</v>
      </c>
      <c r="T76" s="42">
        <f t="shared" si="54"/>
        <v>164490.36725936044</v>
      </c>
      <c r="U76" s="42">
        <f t="shared" si="54"/>
        <v>164490.36725936044</v>
      </c>
    </row>
    <row r="77" spans="2:21">
      <c r="B77" s="7" t="s">
        <v>52</v>
      </c>
      <c r="C77" s="42">
        <f>C76+0.0008*COS((1403732*C32+98)*C34)</f>
        <v>164868.01247888934</v>
      </c>
      <c r="D77" s="42">
        <f>D76+0.0008*COS((1403732*D32+98)*D34)</f>
        <v>164490.56785035302</v>
      </c>
      <c r="E77" s="42">
        <f t="shared" ref="E77:U77" si="55">E76+0.0008*COS((1403732*E32+98)*E34)</f>
        <v>164490.34955629893</v>
      </c>
      <c r="F77" s="42">
        <f t="shared" si="55"/>
        <v>164490.36883871426</v>
      </c>
      <c r="G77" s="42">
        <f t="shared" si="55"/>
        <v>164490.36713781036</v>
      </c>
      <c r="H77" s="42">
        <f t="shared" si="55"/>
        <v>164490.36728786575</v>
      </c>
      <c r="I77" s="42">
        <f t="shared" si="55"/>
        <v>164490.36727462793</v>
      </c>
      <c r="J77" s="42">
        <f t="shared" si="55"/>
        <v>164490.36727579581</v>
      </c>
      <c r="K77" s="42">
        <f t="shared" si="55"/>
        <v>164490.36727569261</v>
      </c>
      <c r="L77" s="42">
        <f t="shared" si="55"/>
        <v>164490.36727570175</v>
      </c>
      <c r="M77" s="42">
        <f t="shared" si="55"/>
        <v>164490.3672757009</v>
      </c>
      <c r="N77" s="42">
        <f t="shared" si="55"/>
        <v>164490.36727570102</v>
      </c>
      <c r="O77" s="42">
        <f t="shared" si="55"/>
        <v>164490.36727570102</v>
      </c>
      <c r="P77" s="42">
        <f t="shared" si="55"/>
        <v>164490.36727570102</v>
      </c>
      <c r="Q77" s="42">
        <f t="shared" si="55"/>
        <v>164490.36727570102</v>
      </c>
      <c r="R77" s="42">
        <f t="shared" si="55"/>
        <v>164490.36727570102</v>
      </c>
      <c r="S77" s="42">
        <f t="shared" si="55"/>
        <v>164490.36727570102</v>
      </c>
      <c r="T77" s="42">
        <f t="shared" si="55"/>
        <v>164490.36727570102</v>
      </c>
      <c r="U77" s="42">
        <f t="shared" si="55"/>
        <v>164490.36727570102</v>
      </c>
    </row>
    <row r="78" spans="2:21">
      <c r="B78" s="7" t="s">
        <v>53</v>
      </c>
      <c r="C78" s="42">
        <f>C77+0.0007*COS((790672*C32+114)*C34)</f>
        <v>164868.01239219011</v>
      </c>
      <c r="D78" s="42">
        <f>D77+0.0007*COS((790672*D32+114)*D34)</f>
        <v>164490.56854950581</v>
      </c>
      <c r="E78" s="42">
        <f t="shared" ref="E78:U78" si="56">E77+0.0007*COS((790672*E32+114)*E34)</f>
        <v>164490.35025563906</v>
      </c>
      <c r="F78" s="42">
        <f t="shared" si="56"/>
        <v>164490.36953803879</v>
      </c>
      <c r="G78" s="42">
        <f t="shared" si="56"/>
        <v>164490.36783713629</v>
      </c>
      <c r="H78" s="42">
        <f t="shared" si="56"/>
        <v>164490.36798719157</v>
      </c>
      <c r="I78" s="42">
        <f t="shared" si="56"/>
        <v>164490.36797395375</v>
      </c>
      <c r="J78" s="42">
        <f t="shared" si="56"/>
        <v>164490.36797512163</v>
      </c>
      <c r="K78" s="42">
        <f t="shared" si="56"/>
        <v>164490.36797501842</v>
      </c>
      <c r="L78" s="42">
        <f t="shared" si="56"/>
        <v>164490.36797502756</v>
      </c>
      <c r="M78" s="42">
        <f t="shared" si="56"/>
        <v>164490.36797502672</v>
      </c>
      <c r="N78" s="42">
        <f t="shared" si="56"/>
        <v>164490.36797502683</v>
      </c>
      <c r="O78" s="42">
        <f t="shared" si="56"/>
        <v>164490.36797502683</v>
      </c>
      <c r="P78" s="42">
        <f t="shared" si="56"/>
        <v>164490.36797502683</v>
      </c>
      <c r="Q78" s="42">
        <f t="shared" si="56"/>
        <v>164490.36797502683</v>
      </c>
      <c r="R78" s="42">
        <f t="shared" si="56"/>
        <v>164490.36797502683</v>
      </c>
      <c r="S78" s="42">
        <f t="shared" si="56"/>
        <v>164490.36797502683</v>
      </c>
      <c r="T78" s="42">
        <f t="shared" si="56"/>
        <v>164490.36797502683</v>
      </c>
      <c r="U78" s="42">
        <f t="shared" si="56"/>
        <v>164490.36797502683</v>
      </c>
    </row>
    <row r="79" spans="2:21">
      <c r="B79" s="7" t="s">
        <v>54</v>
      </c>
      <c r="C79" s="42">
        <f>C78+0.0007*COS((405201*C32+50)*C34)</f>
        <v>164868.01251965153</v>
      </c>
      <c r="D79" s="42">
        <f>D78+0.0007*COS((405201*D32+50)*D34)</f>
        <v>164490.56818126861</v>
      </c>
      <c r="E79" s="42">
        <f t="shared" ref="E79:U79" si="57">E78+0.0007*COS((405201*E32+50)*E34)</f>
        <v>164490.34988916718</v>
      </c>
      <c r="F79" s="42">
        <f t="shared" si="57"/>
        <v>164490.36917141083</v>
      </c>
      <c r="G79" s="42">
        <f t="shared" si="57"/>
        <v>164490.36747052209</v>
      </c>
      <c r="H79" s="42">
        <f t="shared" si="57"/>
        <v>164490.36762057617</v>
      </c>
      <c r="I79" s="42">
        <f t="shared" si="57"/>
        <v>164490.36760733844</v>
      </c>
      <c r="J79" s="42">
        <f t="shared" si="57"/>
        <v>164490.36760850632</v>
      </c>
      <c r="K79" s="42">
        <f t="shared" si="57"/>
        <v>164490.36760840312</v>
      </c>
      <c r="L79" s="42">
        <f t="shared" si="57"/>
        <v>164490.36760841226</v>
      </c>
      <c r="M79" s="42">
        <f t="shared" si="57"/>
        <v>164490.36760841141</v>
      </c>
      <c r="N79" s="42">
        <f t="shared" si="57"/>
        <v>164490.36760841153</v>
      </c>
      <c r="O79" s="42">
        <f t="shared" si="57"/>
        <v>164490.36760841153</v>
      </c>
      <c r="P79" s="42">
        <f t="shared" si="57"/>
        <v>164490.36760841153</v>
      </c>
      <c r="Q79" s="42">
        <f t="shared" si="57"/>
        <v>164490.36760841153</v>
      </c>
      <c r="R79" s="42">
        <f t="shared" si="57"/>
        <v>164490.36760841153</v>
      </c>
      <c r="S79" s="42">
        <f t="shared" si="57"/>
        <v>164490.36760841153</v>
      </c>
      <c r="T79" s="42">
        <f t="shared" si="57"/>
        <v>164490.36760841153</v>
      </c>
      <c r="U79" s="42">
        <f t="shared" si="57"/>
        <v>164490.36760841153</v>
      </c>
    </row>
    <row r="80" spans="2:21">
      <c r="B80" s="7" t="s">
        <v>55</v>
      </c>
      <c r="C80" s="42">
        <f>C79+0.0007*COS((485333*C32+186)*C34)</f>
        <v>164868.0125281075</v>
      </c>
      <c r="D80" s="42">
        <f>D79+0.0007*COS((485333*D32+186)*D34)</f>
        <v>164490.56794278524</v>
      </c>
      <c r="E80" s="42">
        <f t="shared" ref="E80:U80" si="58">E79+0.0007*COS((485333*E32+186)*E34)</f>
        <v>164490.34964834992</v>
      </c>
      <c r="F80" s="42">
        <f t="shared" si="58"/>
        <v>164490.36893079965</v>
      </c>
      <c r="G80" s="42">
        <f t="shared" si="58"/>
        <v>164490.36722989273</v>
      </c>
      <c r="H80" s="42">
        <f t="shared" si="58"/>
        <v>164490.36737994841</v>
      </c>
      <c r="I80" s="42">
        <f t="shared" si="58"/>
        <v>164490.36736671053</v>
      </c>
      <c r="J80" s="42">
        <f t="shared" si="58"/>
        <v>164490.36736787844</v>
      </c>
      <c r="K80" s="42">
        <f t="shared" si="58"/>
        <v>164490.36736777524</v>
      </c>
      <c r="L80" s="42">
        <f t="shared" si="58"/>
        <v>164490.36736778438</v>
      </c>
      <c r="M80" s="42">
        <f t="shared" si="58"/>
        <v>164490.36736778353</v>
      </c>
      <c r="N80" s="42">
        <f t="shared" si="58"/>
        <v>164490.36736778365</v>
      </c>
      <c r="O80" s="42">
        <f t="shared" si="58"/>
        <v>164490.36736778365</v>
      </c>
      <c r="P80" s="42">
        <f t="shared" si="58"/>
        <v>164490.36736778365</v>
      </c>
      <c r="Q80" s="42">
        <f t="shared" si="58"/>
        <v>164490.36736778365</v>
      </c>
      <c r="R80" s="42">
        <f t="shared" si="58"/>
        <v>164490.36736778365</v>
      </c>
      <c r="S80" s="42">
        <f t="shared" si="58"/>
        <v>164490.36736778365</v>
      </c>
      <c r="T80" s="42">
        <f t="shared" si="58"/>
        <v>164490.36736778365</v>
      </c>
      <c r="U80" s="42">
        <f t="shared" si="58"/>
        <v>164490.36736778365</v>
      </c>
    </row>
    <row r="81" spans="2:21">
      <c r="B81" s="7" t="s">
        <v>56</v>
      </c>
      <c r="C81" s="42">
        <f>C80+0.0007*COS((27864*C32+127)*C34)</f>
        <v>164868.0128778854</v>
      </c>
      <c r="D81" s="42">
        <f>D80+0.0007*COS((27864*D32+127)*D34)</f>
        <v>164490.5680417465</v>
      </c>
      <c r="E81" s="42">
        <f t="shared" ref="E81:U81" si="59">E80+0.0007*COS((27864*E32+127)*E34)</f>
        <v>164490.34974717</v>
      </c>
      <c r="F81" s="42">
        <f t="shared" si="59"/>
        <v>164490.36902963222</v>
      </c>
      <c r="G81" s="42">
        <f t="shared" si="59"/>
        <v>164490.36732872418</v>
      </c>
      <c r="H81" s="42">
        <f t="shared" si="59"/>
        <v>164490.36747877995</v>
      </c>
      <c r="I81" s="42">
        <f t="shared" si="59"/>
        <v>164490.36746554208</v>
      </c>
      <c r="J81" s="42">
        <f t="shared" si="59"/>
        <v>164490.36746670998</v>
      </c>
      <c r="K81" s="42">
        <f t="shared" si="59"/>
        <v>164490.36746660678</v>
      </c>
      <c r="L81" s="42">
        <f t="shared" si="59"/>
        <v>164490.36746661592</v>
      </c>
      <c r="M81" s="42">
        <f t="shared" si="59"/>
        <v>164490.36746661508</v>
      </c>
      <c r="N81" s="42">
        <f t="shared" si="59"/>
        <v>164490.36746661519</v>
      </c>
      <c r="O81" s="42">
        <f t="shared" si="59"/>
        <v>164490.36746661519</v>
      </c>
      <c r="P81" s="42">
        <f t="shared" si="59"/>
        <v>164490.36746661519</v>
      </c>
      <c r="Q81" s="42">
        <f t="shared" si="59"/>
        <v>164490.36746661519</v>
      </c>
      <c r="R81" s="42">
        <f t="shared" si="59"/>
        <v>164490.36746661519</v>
      </c>
      <c r="S81" s="42">
        <f t="shared" si="59"/>
        <v>164490.36746661519</v>
      </c>
      <c r="T81" s="42">
        <f t="shared" si="59"/>
        <v>164490.36746661519</v>
      </c>
      <c r="U81" s="42">
        <f t="shared" si="59"/>
        <v>164490.36746661519</v>
      </c>
    </row>
    <row r="82" spans="2:21">
      <c r="B82" s="7" t="s">
        <v>57</v>
      </c>
      <c r="C82" s="42">
        <f>C81+0.0006*COS((111869*C32+38)*C34)</f>
        <v>164868.01235203186</v>
      </c>
      <c r="D82" s="42">
        <f>D81+0.0006*COS((111869*D32+38)*D34)</f>
        <v>164490.56830962331</v>
      </c>
      <c r="E82" s="42">
        <f t="shared" ref="E82:U82" si="60">E81+0.0006*COS((111869*E32+38)*E34)</f>
        <v>164490.35001548583</v>
      </c>
      <c r="F82" s="42">
        <f t="shared" si="60"/>
        <v>164490.36929790929</v>
      </c>
      <c r="G82" s="42">
        <f t="shared" si="60"/>
        <v>164490.36759700466</v>
      </c>
      <c r="H82" s="42">
        <f t="shared" si="60"/>
        <v>164490.36774706014</v>
      </c>
      <c r="I82" s="42">
        <f t="shared" si="60"/>
        <v>164490.36773382229</v>
      </c>
      <c r="J82" s="42">
        <f t="shared" si="60"/>
        <v>164490.3677349902</v>
      </c>
      <c r="K82" s="42">
        <f t="shared" si="60"/>
        <v>164490.367734887</v>
      </c>
      <c r="L82" s="42">
        <f t="shared" si="60"/>
        <v>164490.36773489614</v>
      </c>
      <c r="M82" s="42">
        <f t="shared" si="60"/>
        <v>164490.36773489529</v>
      </c>
      <c r="N82" s="42">
        <f t="shared" si="60"/>
        <v>164490.36773489541</v>
      </c>
      <c r="O82" s="42">
        <f t="shared" si="60"/>
        <v>164490.36773489541</v>
      </c>
      <c r="P82" s="42">
        <f t="shared" si="60"/>
        <v>164490.36773489541</v>
      </c>
      <c r="Q82" s="42">
        <f t="shared" si="60"/>
        <v>164490.36773489541</v>
      </c>
      <c r="R82" s="42">
        <f t="shared" si="60"/>
        <v>164490.36773489541</v>
      </c>
      <c r="S82" s="42">
        <f t="shared" si="60"/>
        <v>164490.36773489541</v>
      </c>
      <c r="T82" s="42">
        <f t="shared" si="60"/>
        <v>164490.36773489541</v>
      </c>
      <c r="U82" s="42">
        <f t="shared" si="60"/>
        <v>164490.36773489541</v>
      </c>
    </row>
    <row r="83" spans="2:21">
      <c r="B83" s="7" t="s">
        <v>58</v>
      </c>
      <c r="C83" s="42">
        <f>C82+0.0006*COS((2258267*C32+156)*C34)</f>
        <v>164868.01181389237</v>
      </c>
      <c r="D83" s="42">
        <f>D82+0.0006*COS((2258267*D32+156)*D34)</f>
        <v>164490.56796765362</v>
      </c>
      <c r="E83" s="42">
        <f t="shared" ref="E83:U83" si="61">E82+0.0006*COS((2258267*E32+156)*E34)</f>
        <v>164490.34966542284</v>
      </c>
      <c r="F83" s="42">
        <f t="shared" si="61"/>
        <v>164490.36894855744</v>
      </c>
      <c r="G83" s="42">
        <f t="shared" si="61"/>
        <v>164490.36724759007</v>
      </c>
      <c r="H83" s="42">
        <f t="shared" si="61"/>
        <v>164490.36739765108</v>
      </c>
      <c r="I83" s="42">
        <f t="shared" si="61"/>
        <v>164490.36738441273</v>
      </c>
      <c r="J83" s="42">
        <f t="shared" si="61"/>
        <v>164490.3673855807</v>
      </c>
      <c r="K83" s="42">
        <f t="shared" si="61"/>
        <v>164490.3673854775</v>
      </c>
      <c r="L83" s="42">
        <f t="shared" si="61"/>
        <v>164490.36738548664</v>
      </c>
      <c r="M83" s="42">
        <f t="shared" si="61"/>
        <v>164490.36738548579</v>
      </c>
      <c r="N83" s="42">
        <f t="shared" si="61"/>
        <v>164490.36738548591</v>
      </c>
      <c r="O83" s="42">
        <f t="shared" si="61"/>
        <v>164490.36738548591</v>
      </c>
      <c r="P83" s="42">
        <f t="shared" si="61"/>
        <v>164490.36738548591</v>
      </c>
      <c r="Q83" s="42">
        <f t="shared" si="61"/>
        <v>164490.36738548591</v>
      </c>
      <c r="R83" s="42">
        <f t="shared" si="61"/>
        <v>164490.36738548591</v>
      </c>
      <c r="S83" s="42">
        <f t="shared" si="61"/>
        <v>164490.36738548591</v>
      </c>
      <c r="T83" s="42">
        <f t="shared" si="61"/>
        <v>164490.36738548591</v>
      </c>
      <c r="U83" s="42">
        <f t="shared" si="61"/>
        <v>164490.36738548591</v>
      </c>
    </row>
    <row r="84" spans="2:21">
      <c r="B84" s="7" t="s">
        <v>59</v>
      </c>
      <c r="C84" s="42">
        <f>C83+0.0005*COS((1908795*C32+90)*C34)</f>
        <v>164868.01175262759</v>
      </c>
      <c r="D84" s="42">
        <f>D83+0.0005*COS((1908795*D32+90)*D34)</f>
        <v>164490.56835005753</v>
      </c>
      <c r="E84" s="42">
        <f t="shared" ref="E84:U84" si="62">E83+0.0005*COS((1908795*E32+90)*E34)</f>
        <v>164490.35005228507</v>
      </c>
      <c r="F84" s="42">
        <f t="shared" si="62"/>
        <v>164490.36933502884</v>
      </c>
      <c r="G84" s="42">
        <f t="shared" si="62"/>
        <v>164490.36763409598</v>
      </c>
      <c r="H84" s="42">
        <f t="shared" si="62"/>
        <v>164490.36778415393</v>
      </c>
      <c r="I84" s="42">
        <f t="shared" si="62"/>
        <v>164490.36777091585</v>
      </c>
      <c r="J84" s="42">
        <f t="shared" si="62"/>
        <v>164490.36777208382</v>
      </c>
      <c r="K84" s="42">
        <f t="shared" si="62"/>
        <v>164490.36777198061</v>
      </c>
      <c r="L84" s="42">
        <f t="shared" si="62"/>
        <v>164490.36777198975</v>
      </c>
      <c r="M84" s="42">
        <f t="shared" si="62"/>
        <v>164490.36777198891</v>
      </c>
      <c r="N84" s="42">
        <f t="shared" si="62"/>
        <v>164490.36777198903</v>
      </c>
      <c r="O84" s="42">
        <f t="shared" si="62"/>
        <v>164490.36777198903</v>
      </c>
      <c r="P84" s="42">
        <f t="shared" si="62"/>
        <v>164490.36777198903</v>
      </c>
      <c r="Q84" s="42">
        <f t="shared" si="62"/>
        <v>164490.36777198903</v>
      </c>
      <c r="R84" s="42">
        <f t="shared" si="62"/>
        <v>164490.36777198903</v>
      </c>
      <c r="S84" s="42">
        <f t="shared" si="62"/>
        <v>164490.36777198903</v>
      </c>
      <c r="T84" s="42">
        <f t="shared" si="62"/>
        <v>164490.36777198903</v>
      </c>
      <c r="U84" s="42">
        <f t="shared" si="62"/>
        <v>164490.36777198903</v>
      </c>
    </row>
    <row r="85" spans="2:21">
      <c r="B85" s="7" t="s">
        <v>60</v>
      </c>
      <c r="C85" s="42">
        <f>C84+0.0005*COS((1745069*C32+24)*C34)</f>
        <v>164868.01125370769</v>
      </c>
      <c r="D85" s="42">
        <f>D84+0.0005*COS((1745069*D32+24)*D34)</f>
        <v>164490.56816035844</v>
      </c>
      <c r="E85" s="42">
        <f t="shared" ref="E85:U85" si="63">E84+0.0005*COS((1745069*E32+24)*E34)</f>
        <v>164490.34985669894</v>
      </c>
      <c r="F85" s="42">
        <f t="shared" si="63"/>
        <v>164490.36913996152</v>
      </c>
      <c r="G85" s="42">
        <f t="shared" si="63"/>
        <v>164490.36743898288</v>
      </c>
      <c r="H85" s="42">
        <f t="shared" si="63"/>
        <v>164490.36758904488</v>
      </c>
      <c r="I85" s="42">
        <f t="shared" si="63"/>
        <v>164490.36757580642</v>
      </c>
      <c r="J85" s="42">
        <f t="shared" si="63"/>
        <v>164490.36757697441</v>
      </c>
      <c r="K85" s="42">
        <f t="shared" si="63"/>
        <v>164490.36757687121</v>
      </c>
      <c r="L85" s="42">
        <f t="shared" si="63"/>
        <v>164490.36757688035</v>
      </c>
      <c r="M85" s="42">
        <f t="shared" si="63"/>
        <v>164490.36757687951</v>
      </c>
      <c r="N85" s="42">
        <f t="shared" si="63"/>
        <v>164490.36757687962</v>
      </c>
      <c r="O85" s="42">
        <f t="shared" si="63"/>
        <v>164490.36757687962</v>
      </c>
      <c r="P85" s="42">
        <f t="shared" si="63"/>
        <v>164490.36757687962</v>
      </c>
      <c r="Q85" s="42">
        <f t="shared" si="63"/>
        <v>164490.36757687962</v>
      </c>
      <c r="R85" s="42">
        <f t="shared" si="63"/>
        <v>164490.36757687962</v>
      </c>
      <c r="S85" s="42">
        <f t="shared" si="63"/>
        <v>164490.36757687962</v>
      </c>
      <c r="T85" s="42">
        <f t="shared" si="63"/>
        <v>164490.36757687962</v>
      </c>
      <c r="U85" s="42">
        <f t="shared" si="63"/>
        <v>164490.36757687962</v>
      </c>
    </row>
    <row r="86" spans="2:21">
      <c r="B86" s="7" t="s">
        <v>61</v>
      </c>
      <c r="C86" s="42">
        <f>C85+0.0005*COS((509131*C32+242)*C34)</f>
        <v>164868.01075931612</v>
      </c>
      <c r="D86" s="42">
        <f>D85+0.0005*COS((509131*D32+242)*D34)</f>
        <v>164490.56773036276</v>
      </c>
      <c r="E86" s="42">
        <f t="shared" ref="E86:U86" si="64">E85+0.0005*COS((509131*E32+242)*E34)</f>
        <v>164490.34942765607</v>
      </c>
      <c r="F86" s="42">
        <f t="shared" si="64"/>
        <v>164490.36871083421</v>
      </c>
      <c r="G86" s="42">
        <f t="shared" si="64"/>
        <v>164490.36700986302</v>
      </c>
      <c r="H86" s="42">
        <f t="shared" si="64"/>
        <v>164490.36715992438</v>
      </c>
      <c r="I86" s="42">
        <f t="shared" si="64"/>
        <v>164490.36714668598</v>
      </c>
      <c r="J86" s="42">
        <f t="shared" si="64"/>
        <v>164490.36714785395</v>
      </c>
      <c r="K86" s="42">
        <f t="shared" si="64"/>
        <v>164490.36714775075</v>
      </c>
      <c r="L86" s="42">
        <f t="shared" si="64"/>
        <v>164490.36714775988</v>
      </c>
      <c r="M86" s="42">
        <f t="shared" si="64"/>
        <v>164490.36714775904</v>
      </c>
      <c r="N86" s="42">
        <f t="shared" si="64"/>
        <v>164490.36714775916</v>
      </c>
      <c r="O86" s="42">
        <f t="shared" si="64"/>
        <v>164490.36714775916</v>
      </c>
      <c r="P86" s="42">
        <f t="shared" si="64"/>
        <v>164490.36714775916</v>
      </c>
      <c r="Q86" s="42">
        <f t="shared" si="64"/>
        <v>164490.36714775916</v>
      </c>
      <c r="R86" s="42">
        <f t="shared" si="64"/>
        <v>164490.36714775916</v>
      </c>
      <c r="S86" s="42">
        <f t="shared" si="64"/>
        <v>164490.36714775916</v>
      </c>
      <c r="T86" s="42">
        <f t="shared" si="64"/>
        <v>164490.36714775916</v>
      </c>
      <c r="U86" s="42">
        <f t="shared" si="64"/>
        <v>164490.36714775916</v>
      </c>
    </row>
    <row r="87" spans="2:21">
      <c r="B87" s="7" t="s">
        <v>62</v>
      </c>
      <c r="C87" s="42">
        <f>C86+0.0004*COS((39871*C32+223)*C34)</f>
        <v>164868.01036023168</v>
      </c>
      <c r="D87" s="42">
        <f>D86+0.0004*COS((39871*D32+223)*D34)</f>
        <v>164490.5673752063</v>
      </c>
      <c r="E87" s="42">
        <f t="shared" ref="E87:U87" si="65">E86+0.0004*COS((39871*E32+223)*E34)</f>
        <v>164490.34907255328</v>
      </c>
      <c r="F87" s="42">
        <f t="shared" si="65"/>
        <v>164490.36835572668</v>
      </c>
      <c r="G87" s="42">
        <f t="shared" si="65"/>
        <v>164490.3666547559</v>
      </c>
      <c r="H87" s="42">
        <f t="shared" si="65"/>
        <v>164490.36680481723</v>
      </c>
      <c r="I87" s="42">
        <f t="shared" si="65"/>
        <v>164490.36679157882</v>
      </c>
      <c r="J87" s="42">
        <f t="shared" si="65"/>
        <v>164490.36679274679</v>
      </c>
      <c r="K87" s="42">
        <f t="shared" si="65"/>
        <v>164490.36679264359</v>
      </c>
      <c r="L87" s="42">
        <f t="shared" si="65"/>
        <v>164490.36679265273</v>
      </c>
      <c r="M87" s="42">
        <f t="shared" si="65"/>
        <v>164490.36679265188</v>
      </c>
      <c r="N87" s="42">
        <f t="shared" si="65"/>
        <v>164490.366792652</v>
      </c>
      <c r="O87" s="42">
        <f t="shared" si="65"/>
        <v>164490.366792652</v>
      </c>
      <c r="P87" s="42">
        <f t="shared" si="65"/>
        <v>164490.366792652</v>
      </c>
      <c r="Q87" s="42">
        <f t="shared" si="65"/>
        <v>164490.366792652</v>
      </c>
      <c r="R87" s="42">
        <f t="shared" si="65"/>
        <v>164490.366792652</v>
      </c>
      <c r="S87" s="42">
        <f t="shared" si="65"/>
        <v>164490.366792652</v>
      </c>
      <c r="T87" s="42">
        <f t="shared" si="65"/>
        <v>164490.366792652</v>
      </c>
      <c r="U87" s="42">
        <f t="shared" si="65"/>
        <v>164490.366792652</v>
      </c>
    </row>
    <row r="88" spans="2:21">
      <c r="B88" s="7" t="s">
        <v>63</v>
      </c>
      <c r="C88" s="42">
        <f>C87+0.0004*COS((12006*C32+187)*C34)</f>
        <v>164868.01072143455</v>
      </c>
      <c r="D88" s="42">
        <f>D87+0.0004*COS((12006*D32+187)*D34)</f>
        <v>164490.56770342984</v>
      </c>
      <c r="E88" s="42">
        <f t="shared" ref="E88:U88" si="66">E87+0.0004*COS((12006*E32+187)*E34)</f>
        <v>164490.34940075674</v>
      </c>
      <c r="F88" s="42">
        <f t="shared" si="66"/>
        <v>164490.36868393191</v>
      </c>
      <c r="G88" s="42">
        <f t="shared" si="66"/>
        <v>164490.36698296099</v>
      </c>
      <c r="H88" s="42">
        <f t="shared" si="66"/>
        <v>164490.36713302232</v>
      </c>
      <c r="I88" s="42">
        <f t="shared" si="66"/>
        <v>164490.36711978391</v>
      </c>
      <c r="J88" s="42">
        <f t="shared" si="66"/>
        <v>164490.36712095188</v>
      </c>
      <c r="K88" s="42">
        <f t="shared" si="66"/>
        <v>164490.36712084868</v>
      </c>
      <c r="L88" s="42">
        <f t="shared" si="66"/>
        <v>164490.36712085782</v>
      </c>
      <c r="M88" s="42">
        <f t="shared" si="66"/>
        <v>164490.36712085697</v>
      </c>
      <c r="N88" s="42">
        <f t="shared" si="66"/>
        <v>164490.36712085709</v>
      </c>
      <c r="O88" s="42">
        <f t="shared" si="66"/>
        <v>164490.36712085709</v>
      </c>
      <c r="P88" s="42">
        <f t="shared" si="66"/>
        <v>164490.36712085709</v>
      </c>
      <c r="Q88" s="42">
        <f t="shared" si="66"/>
        <v>164490.36712085709</v>
      </c>
      <c r="R88" s="42">
        <f t="shared" si="66"/>
        <v>164490.36712085709</v>
      </c>
      <c r="S88" s="42">
        <f t="shared" si="66"/>
        <v>164490.36712085709</v>
      </c>
      <c r="T88" s="42">
        <f t="shared" si="66"/>
        <v>164490.36712085709</v>
      </c>
      <c r="U88" s="42">
        <f t="shared" si="66"/>
        <v>164490.36712085709</v>
      </c>
    </row>
    <row r="89" spans="2:21">
      <c r="B89" s="7" t="s">
        <v>64</v>
      </c>
      <c r="C89" s="42">
        <f>MOD(C88,360)</f>
        <v>348.01072143454803</v>
      </c>
      <c r="D89" s="42">
        <f>MOD(D88,360)</f>
        <v>330.56770342984237</v>
      </c>
      <c r="E89" s="42">
        <f t="shared" ref="E89:U89" si="67">MOD(E88,360)</f>
        <v>330.34940075673512</v>
      </c>
      <c r="F89" s="42">
        <f t="shared" si="67"/>
        <v>330.36868393191253</v>
      </c>
      <c r="G89" s="42">
        <f t="shared" si="67"/>
        <v>330.36698296098621</v>
      </c>
      <c r="H89" s="42">
        <f t="shared" si="67"/>
        <v>330.3671330223151</v>
      </c>
      <c r="I89" s="42">
        <f t="shared" si="67"/>
        <v>330.36711978391395</v>
      </c>
      <c r="J89" s="42">
        <f t="shared" si="67"/>
        <v>330.36712095187977</v>
      </c>
      <c r="K89" s="42">
        <f t="shared" si="67"/>
        <v>330.36712084867759</v>
      </c>
      <c r="L89" s="42">
        <f t="shared" si="67"/>
        <v>330.36712085781619</v>
      </c>
      <c r="M89" s="42">
        <f t="shared" si="67"/>
        <v>330.36712085697218</v>
      </c>
      <c r="N89" s="42">
        <f t="shared" si="67"/>
        <v>330.36712085708859</v>
      </c>
      <c r="O89" s="42">
        <f t="shared" si="67"/>
        <v>330.36712085708859</v>
      </c>
      <c r="P89" s="42">
        <f t="shared" si="67"/>
        <v>330.36712085708859</v>
      </c>
      <c r="Q89" s="42">
        <f t="shared" si="67"/>
        <v>330.36712085708859</v>
      </c>
      <c r="R89" s="42">
        <f t="shared" si="67"/>
        <v>330.36712085708859</v>
      </c>
      <c r="S89" s="42">
        <f t="shared" si="67"/>
        <v>330.36712085708859</v>
      </c>
      <c r="T89" s="42">
        <f t="shared" si="67"/>
        <v>330.36712085708859</v>
      </c>
      <c r="U89" s="42">
        <f t="shared" si="67"/>
        <v>330.36712085708859</v>
      </c>
    </row>
    <row r="90" spans="2:21">
      <c r="B90" s="7" t="s">
        <v>161</v>
      </c>
      <c r="C90" s="42">
        <f>MOD(IF(C89&lt;0,C89+360,C89),360)</f>
        <v>348.01072143454803</v>
      </c>
      <c r="D90" s="42">
        <f>MOD(IF(D89&lt;0,D89+360,D89),360)</f>
        <v>330.56770342984237</v>
      </c>
      <c r="E90" s="42">
        <f t="shared" ref="E90:U90" si="68">MOD(IF(E89&lt;0,E89+360,E89),360)</f>
        <v>330.34940075673512</v>
      </c>
      <c r="F90" s="42">
        <f t="shared" si="68"/>
        <v>330.36868393191253</v>
      </c>
      <c r="G90" s="42">
        <f t="shared" si="68"/>
        <v>330.36698296098621</v>
      </c>
      <c r="H90" s="42">
        <f t="shared" si="68"/>
        <v>330.3671330223151</v>
      </c>
      <c r="I90" s="42">
        <f t="shared" si="68"/>
        <v>330.36711978391395</v>
      </c>
      <c r="J90" s="42">
        <f t="shared" si="68"/>
        <v>330.36712095187977</v>
      </c>
      <c r="K90" s="42">
        <f t="shared" si="68"/>
        <v>330.36712084867759</v>
      </c>
      <c r="L90" s="42">
        <f t="shared" si="68"/>
        <v>330.36712085781619</v>
      </c>
      <c r="M90" s="42">
        <f t="shared" si="68"/>
        <v>330.36712085697218</v>
      </c>
      <c r="N90" s="42">
        <f t="shared" si="68"/>
        <v>330.36712085708859</v>
      </c>
      <c r="O90" s="42">
        <f t="shared" si="68"/>
        <v>330.36712085708859</v>
      </c>
      <c r="P90" s="42">
        <f t="shared" si="68"/>
        <v>330.36712085708859</v>
      </c>
      <c r="Q90" s="42">
        <f t="shared" si="68"/>
        <v>330.36712085708859</v>
      </c>
      <c r="R90" s="42">
        <f t="shared" si="68"/>
        <v>330.36712085708859</v>
      </c>
      <c r="S90" s="42">
        <f t="shared" si="68"/>
        <v>330.36712085708859</v>
      </c>
      <c r="T90" s="42">
        <f t="shared" si="68"/>
        <v>330.36712085708859</v>
      </c>
      <c r="U90" s="42">
        <f t="shared" si="68"/>
        <v>330.36712085708859</v>
      </c>
    </row>
    <row r="92" spans="2:21">
      <c r="D92" s="7"/>
    </row>
    <row r="94" spans="2:21">
      <c r="B94" s="42" t="s">
        <v>75</v>
      </c>
    </row>
    <row r="95" spans="2:21">
      <c r="C95" s="42">
        <v>1</v>
      </c>
      <c r="D95" s="42">
        <v>2</v>
      </c>
      <c r="E95" s="42">
        <v>3</v>
      </c>
      <c r="F95" s="42">
        <v>4</v>
      </c>
      <c r="G95" s="42">
        <v>5</v>
      </c>
      <c r="H95" s="42">
        <v>6</v>
      </c>
      <c r="I95" s="42">
        <v>7</v>
      </c>
      <c r="J95" s="42">
        <v>8</v>
      </c>
      <c r="K95" s="42">
        <v>9</v>
      </c>
      <c r="L95" s="42">
        <v>10</v>
      </c>
      <c r="M95" s="42">
        <v>11</v>
      </c>
      <c r="N95" s="42">
        <v>12</v>
      </c>
      <c r="O95" s="42">
        <v>13</v>
      </c>
      <c r="P95" s="42">
        <v>14</v>
      </c>
      <c r="Q95" s="42">
        <v>15</v>
      </c>
      <c r="R95" s="42">
        <v>16</v>
      </c>
      <c r="S95" s="42">
        <v>17</v>
      </c>
      <c r="T95" s="42">
        <v>18</v>
      </c>
      <c r="U95" s="42">
        <v>19</v>
      </c>
    </row>
    <row r="96" spans="2:21">
      <c r="B96" s="30" t="s">
        <v>9</v>
      </c>
      <c r="C96" s="42">
        <f>C30</f>
        <v>64040.62498842593</v>
      </c>
      <c r="D96" s="42">
        <f t="shared" ref="D96:U97" si="69">D30</f>
        <v>64011.981109063701</v>
      </c>
      <c r="E96" s="42">
        <f t="shared" si="69"/>
        <v>64011.965807888831</v>
      </c>
      <c r="F96" s="42">
        <f t="shared" si="69"/>
        <v>64011.967159629989</v>
      </c>
      <c r="G96" s="42">
        <f t="shared" si="69"/>
        <v>64011.96704039396</v>
      </c>
      <c r="H96" s="42">
        <f t="shared" si="69"/>
        <v>64011.967050913088</v>
      </c>
      <c r="I96" s="42">
        <f t="shared" si="69"/>
        <v>64011.967049985091</v>
      </c>
      <c r="J96" s="42">
        <f t="shared" si="69"/>
        <v>64011.96705006696</v>
      </c>
      <c r="K96" s="42">
        <f t="shared" si="69"/>
        <v>64011.967050059728</v>
      </c>
      <c r="L96" s="42">
        <f t="shared" si="69"/>
        <v>64011.967050060368</v>
      </c>
      <c r="M96" s="42">
        <f t="shared" si="69"/>
        <v>64011.96705006031</v>
      </c>
      <c r="N96" s="42">
        <f t="shared" si="69"/>
        <v>64011.967050060317</v>
      </c>
      <c r="O96" s="42">
        <f t="shared" si="69"/>
        <v>64011.967050060317</v>
      </c>
      <c r="P96" s="42">
        <f t="shared" si="69"/>
        <v>64011.967050060317</v>
      </c>
      <c r="Q96" s="42">
        <f t="shared" si="69"/>
        <v>64011.967050060317</v>
      </c>
      <c r="R96" s="42">
        <f t="shared" si="69"/>
        <v>64011.967050060317</v>
      </c>
      <c r="S96" s="42">
        <f t="shared" si="69"/>
        <v>64011.967050060317</v>
      </c>
      <c r="T96" s="42">
        <f t="shared" si="69"/>
        <v>64011.967050060317</v>
      </c>
      <c r="U96" s="42">
        <f t="shared" si="69"/>
        <v>64011.967050060317</v>
      </c>
    </row>
    <row r="97" spans="2:21">
      <c r="B97" s="30" t="s">
        <v>2</v>
      </c>
      <c r="C97" s="42">
        <f>C31</f>
        <v>1.1367271778474021E-3</v>
      </c>
      <c r="D97" s="42">
        <f t="shared" si="69"/>
        <v>1.1358194894444716E-3</v>
      </c>
      <c r="E97" s="42">
        <f t="shared" si="69"/>
        <v>1.1358190045695424E-3</v>
      </c>
      <c r="F97" s="42">
        <f t="shared" si="69"/>
        <v>1.1358190474045145E-3</v>
      </c>
      <c r="G97" s="42">
        <f t="shared" si="69"/>
        <v>1.1358190436260751E-3</v>
      </c>
      <c r="H97" s="42">
        <f t="shared" si="69"/>
        <v>1.1358190439594131E-3</v>
      </c>
      <c r="I97" s="42">
        <f t="shared" si="69"/>
        <v>1.1358190439300061E-3</v>
      </c>
      <c r="J97" s="42">
        <f t="shared" si="69"/>
        <v>1.1358190439326003E-3</v>
      </c>
      <c r="K97" s="42">
        <f t="shared" si="69"/>
        <v>1.1358190439323711E-3</v>
      </c>
      <c r="L97" s="42">
        <f t="shared" si="69"/>
        <v>1.1358190439323915E-3</v>
      </c>
      <c r="M97" s="42">
        <f t="shared" si="69"/>
        <v>1.1358190439323896E-3</v>
      </c>
      <c r="N97" s="42">
        <f t="shared" si="69"/>
        <v>1.1358190439323898E-3</v>
      </c>
      <c r="O97" s="42">
        <f t="shared" si="69"/>
        <v>1.1358190439323898E-3</v>
      </c>
      <c r="P97" s="42">
        <f t="shared" si="69"/>
        <v>1.1358190439323898E-3</v>
      </c>
      <c r="Q97" s="42">
        <f t="shared" si="69"/>
        <v>1.1358190439323898E-3</v>
      </c>
      <c r="R97" s="42">
        <f t="shared" si="69"/>
        <v>1.1358190439323898E-3</v>
      </c>
      <c r="S97" s="42">
        <f t="shared" si="69"/>
        <v>1.1358190439323898E-3</v>
      </c>
      <c r="T97" s="42">
        <f t="shared" si="69"/>
        <v>1.1358190439323898E-3</v>
      </c>
      <c r="U97" s="42">
        <f t="shared" si="69"/>
        <v>1.1358190439323898E-3</v>
      </c>
    </row>
    <row r="98" spans="2:21">
      <c r="B98" s="30" t="s">
        <v>76</v>
      </c>
      <c r="C98" s="42">
        <f>(C96-51544.5+C97)/365.25</f>
        <v>34.212528747852453</v>
      </c>
      <c r="D98" s="42">
        <f t="shared" ref="D98:U98" si="70">(D96-51544.5+D97)/365.25</f>
        <v>34.134106077708942</v>
      </c>
      <c r="E98" s="42">
        <f t="shared" si="70"/>
        <v>34.134064185373951</v>
      </c>
      <c r="F98" s="42">
        <f t="shared" si="70"/>
        <v>34.134067886239663</v>
      </c>
      <c r="G98" s="42">
        <f t="shared" si="70"/>
        <v>34.134067559789194</v>
      </c>
      <c r="H98" s="42">
        <f t="shared" si="70"/>
        <v>34.134067588588998</v>
      </c>
      <c r="I98" s="42">
        <f t="shared" si="70"/>
        <v>34.134067586048282</v>
      </c>
      <c r="J98" s="42">
        <f t="shared" si="70"/>
        <v>34.13406758627243</v>
      </c>
      <c r="K98" s="42">
        <f t="shared" si="70"/>
        <v>34.134067586252627</v>
      </c>
      <c r="L98" s="42">
        <f t="shared" si="70"/>
        <v>34.134067586254382</v>
      </c>
      <c r="M98" s="42">
        <f t="shared" si="70"/>
        <v>34.134067586254218</v>
      </c>
      <c r="N98" s="42">
        <f t="shared" si="70"/>
        <v>34.13406758625424</v>
      </c>
      <c r="O98" s="42">
        <f t="shared" si="70"/>
        <v>34.13406758625424</v>
      </c>
      <c r="P98" s="42">
        <f t="shared" si="70"/>
        <v>34.13406758625424</v>
      </c>
      <c r="Q98" s="42">
        <f t="shared" si="70"/>
        <v>34.13406758625424</v>
      </c>
      <c r="R98" s="42">
        <f t="shared" si="70"/>
        <v>34.13406758625424</v>
      </c>
      <c r="S98" s="42">
        <f t="shared" si="70"/>
        <v>34.13406758625424</v>
      </c>
      <c r="T98" s="42">
        <f t="shared" si="70"/>
        <v>34.13406758625424</v>
      </c>
      <c r="U98" s="42">
        <f t="shared" si="70"/>
        <v>34.13406758625424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 s="42">
        <f>280.4603+360.00769*C98</f>
        <v>12597.233743572955</v>
      </c>
      <c r="D100" s="42">
        <f t="shared" ref="D100:U100" si="72">280.4603+360.00769*D98</f>
        <v>12569.000979250959</v>
      </c>
      <c r="E100" s="42">
        <f t="shared" si="72"/>
        <v>12568.98589768821</v>
      </c>
      <c r="F100" s="42">
        <f t="shared" si="72"/>
        <v>12568.987230028326</v>
      </c>
      <c r="G100" s="42">
        <f t="shared" si="72"/>
        <v>12568.987112503646</v>
      </c>
      <c r="H100" s="42">
        <f t="shared" si="72"/>
        <v>12568.987122871797</v>
      </c>
      <c r="I100" s="42">
        <f t="shared" si="72"/>
        <v>12568.98712195712</v>
      </c>
      <c r="J100" s="42">
        <f t="shared" si="72"/>
        <v>12568.987122037815</v>
      </c>
      <c r="K100" s="42">
        <f t="shared" si="72"/>
        <v>12568.987122030685</v>
      </c>
      <c r="L100" s="42">
        <f t="shared" si="72"/>
        <v>12568.987122031318</v>
      </c>
      <c r="M100" s="42">
        <f t="shared" si="72"/>
        <v>12568.987122031258</v>
      </c>
      <c r="N100" s="42">
        <f t="shared" si="72"/>
        <v>12568.987122031265</v>
      </c>
      <c r="O100" s="42">
        <f t="shared" si="72"/>
        <v>12568.987122031265</v>
      </c>
      <c r="P100" s="42">
        <f t="shared" si="72"/>
        <v>12568.987122031265</v>
      </c>
      <c r="Q100" s="42">
        <f t="shared" si="72"/>
        <v>12568.987122031265</v>
      </c>
      <c r="R100" s="42">
        <f t="shared" si="72"/>
        <v>12568.987122031265</v>
      </c>
      <c r="S100" s="42">
        <f t="shared" si="72"/>
        <v>12568.987122031265</v>
      </c>
      <c r="T100" s="42">
        <f t="shared" si="72"/>
        <v>12568.987122031265</v>
      </c>
      <c r="U100" s="42">
        <f t="shared" si="72"/>
        <v>12568.987122031265</v>
      </c>
    </row>
    <row r="101" spans="2:21">
      <c r="B101" s="2" t="s">
        <v>78</v>
      </c>
      <c r="C101" s="42">
        <f>C100+(1.9146-0.00005*C98)*SIN((359.991*C98+357.538)*C99)</f>
        <v>12599.070123365267</v>
      </c>
      <c r="D101" s="42">
        <f t="shared" ref="D101:U101" si="73">D100+(1.9146-0.00005*D98)*SIN((359.991*D98+357.538)*D99)</f>
        <v>12570.365561398505</v>
      </c>
      <c r="E101" s="42">
        <f t="shared" si="73"/>
        <v>12570.350126942651</v>
      </c>
      <c r="F101" s="42">
        <f t="shared" si="73"/>
        <v>12570.351490461966</v>
      </c>
      <c r="G101" s="42">
        <f t="shared" si="73"/>
        <v>12570.351370187023</v>
      </c>
      <c r="H101" s="42">
        <f t="shared" si="73"/>
        <v>12570.351380797805</v>
      </c>
      <c r="I101" s="42">
        <f t="shared" si="73"/>
        <v>12570.351379861722</v>
      </c>
      <c r="J101" s="42">
        <f t="shared" si="73"/>
        <v>12570.351379944306</v>
      </c>
      <c r="K101" s="42">
        <f t="shared" si="73"/>
        <v>12570.35137993701</v>
      </c>
      <c r="L101" s="42">
        <f t="shared" si="73"/>
        <v>12570.351379937658</v>
      </c>
      <c r="M101" s="42">
        <f t="shared" si="73"/>
        <v>12570.351379937596</v>
      </c>
      <c r="N101" s="42">
        <f t="shared" si="73"/>
        <v>12570.351379937603</v>
      </c>
      <c r="O101" s="42">
        <f t="shared" si="73"/>
        <v>12570.351379937603</v>
      </c>
      <c r="P101" s="42">
        <f t="shared" si="73"/>
        <v>12570.351379937603</v>
      </c>
      <c r="Q101" s="42">
        <f t="shared" si="73"/>
        <v>12570.351379937603</v>
      </c>
      <c r="R101" s="42">
        <f t="shared" si="73"/>
        <v>12570.351379937603</v>
      </c>
      <c r="S101" s="42">
        <f t="shared" si="73"/>
        <v>12570.351379937603</v>
      </c>
      <c r="T101" s="42">
        <f t="shared" si="73"/>
        <v>12570.351379937603</v>
      </c>
      <c r="U101" s="42">
        <f t="shared" si="73"/>
        <v>12570.351379937603</v>
      </c>
    </row>
    <row r="102" spans="2:21">
      <c r="B102" s="2" t="s">
        <v>81</v>
      </c>
      <c r="C102" s="42">
        <f>C101+0.02*SIN((719.981*C98+355.05)*C99)</f>
        <v>12599.080892704633</v>
      </c>
      <c r="D102" s="42">
        <f t="shared" ref="D102:U102" si="74">D101+0.02*SIN((719.981*D98+355.05)*D99)</f>
        <v>12570.385558603904</v>
      </c>
      <c r="E102" s="42">
        <f t="shared" si="74"/>
        <v>12570.370124321278</v>
      </c>
      <c r="F102" s="42">
        <f t="shared" si="74"/>
        <v>12570.371487825514</v>
      </c>
      <c r="G102" s="42">
        <f t="shared" si="74"/>
        <v>12570.371367551903</v>
      </c>
      <c r="H102" s="42">
        <f t="shared" si="74"/>
        <v>12570.371378162567</v>
      </c>
      <c r="I102" s="42">
        <f t="shared" si="74"/>
        <v>12570.371377226495</v>
      </c>
      <c r="J102" s="42">
        <f t="shared" si="74"/>
        <v>12570.371377309077</v>
      </c>
      <c r="K102" s="42">
        <f t="shared" si="74"/>
        <v>12570.371377301781</v>
      </c>
      <c r="L102" s="42">
        <f t="shared" si="74"/>
        <v>12570.371377302428</v>
      </c>
      <c r="M102" s="42">
        <f t="shared" si="74"/>
        <v>12570.371377302366</v>
      </c>
      <c r="N102" s="42">
        <f t="shared" si="74"/>
        <v>12570.371377302374</v>
      </c>
      <c r="O102" s="42">
        <f t="shared" si="74"/>
        <v>12570.371377302374</v>
      </c>
      <c r="P102" s="42">
        <f t="shared" si="74"/>
        <v>12570.371377302374</v>
      </c>
      <c r="Q102" s="42">
        <f t="shared" si="74"/>
        <v>12570.371377302374</v>
      </c>
      <c r="R102" s="42">
        <f t="shared" si="74"/>
        <v>12570.371377302374</v>
      </c>
      <c r="S102" s="42">
        <f t="shared" si="74"/>
        <v>12570.371377302374</v>
      </c>
      <c r="T102" s="42">
        <f t="shared" si="74"/>
        <v>12570.371377302374</v>
      </c>
      <c r="U102" s="42">
        <f t="shared" si="74"/>
        <v>12570.371377302374</v>
      </c>
    </row>
    <row r="103" spans="2:21">
      <c r="B103" s="2" t="s">
        <v>82</v>
      </c>
      <c r="C103" s="42">
        <f>C102+0.0048*SIN((19.341*C98+234.95)*C99)</f>
        <v>12599.081172815804</v>
      </c>
      <c r="D103" s="42">
        <f t="shared" ref="D103:U103" si="75">D102+0.0048*SIN((19.341*D98+234.95)*D99)</f>
        <v>12570.385965454432</v>
      </c>
      <c r="E103" s="42">
        <f t="shared" si="75"/>
        <v>12570.37053123944</v>
      </c>
      <c r="F103" s="42">
        <f t="shared" si="75"/>
        <v>12570.3718947377</v>
      </c>
      <c r="G103" s="42">
        <f t="shared" si="75"/>
        <v>12570.371774464616</v>
      </c>
      <c r="H103" s="42">
        <f t="shared" si="75"/>
        <v>12570.371785075233</v>
      </c>
      <c r="I103" s="42">
        <f t="shared" si="75"/>
        <v>12570.371784139166</v>
      </c>
      <c r="J103" s="42">
        <f t="shared" si="75"/>
        <v>12570.371784221747</v>
      </c>
      <c r="K103" s="42">
        <f t="shared" si="75"/>
        <v>12570.371784214451</v>
      </c>
      <c r="L103" s="42">
        <f t="shared" si="75"/>
        <v>12570.371784215098</v>
      </c>
      <c r="M103" s="42">
        <f t="shared" si="75"/>
        <v>12570.371784215036</v>
      </c>
      <c r="N103" s="42">
        <f t="shared" si="75"/>
        <v>12570.371784215044</v>
      </c>
      <c r="O103" s="42">
        <f t="shared" si="75"/>
        <v>12570.371784215044</v>
      </c>
      <c r="P103" s="42">
        <f t="shared" si="75"/>
        <v>12570.371784215044</v>
      </c>
      <c r="Q103" s="42">
        <f t="shared" si="75"/>
        <v>12570.371784215044</v>
      </c>
      <c r="R103" s="42">
        <f t="shared" si="75"/>
        <v>12570.371784215044</v>
      </c>
      <c r="S103" s="42">
        <f t="shared" si="75"/>
        <v>12570.371784215044</v>
      </c>
      <c r="T103" s="42">
        <f t="shared" si="75"/>
        <v>12570.371784215044</v>
      </c>
      <c r="U103" s="42">
        <f t="shared" si="75"/>
        <v>12570.371784215044</v>
      </c>
    </row>
    <row r="104" spans="2:21">
      <c r="B104" s="2" t="s">
        <v>83</v>
      </c>
      <c r="C104" s="42">
        <f>C103+0.002*SIN((329.64*C98+247.1)*C99)</f>
        <v>12599.081344274844</v>
      </c>
      <c r="D104" s="42">
        <f t="shared" ref="D104:U104" si="76">D103+0.002*SIN((329.64*D98+247.1)*D99)</f>
        <v>12570.38525089354</v>
      </c>
      <c r="E104" s="42">
        <f t="shared" si="76"/>
        <v>12570.369816228345</v>
      </c>
      <c r="F104" s="42">
        <f t="shared" si="76"/>
        <v>12570.371179766376</v>
      </c>
      <c r="G104" s="42">
        <f t="shared" si="76"/>
        <v>12570.371059489784</v>
      </c>
      <c r="H104" s="42">
        <f t="shared" si="76"/>
        <v>12570.371070100709</v>
      </c>
      <c r="I104" s="42">
        <f t="shared" si="76"/>
        <v>12570.371069164616</v>
      </c>
      <c r="J104" s="42">
        <f t="shared" si="76"/>
        <v>12570.3710692472</v>
      </c>
      <c r="K104" s="42">
        <f t="shared" si="76"/>
        <v>12570.371069239904</v>
      </c>
      <c r="L104" s="42">
        <f t="shared" si="76"/>
        <v>12570.371069240551</v>
      </c>
      <c r="M104" s="42">
        <f t="shared" si="76"/>
        <v>12570.371069240489</v>
      </c>
      <c r="N104" s="42">
        <f t="shared" si="76"/>
        <v>12570.371069240497</v>
      </c>
      <c r="O104" s="42">
        <f t="shared" si="76"/>
        <v>12570.371069240497</v>
      </c>
      <c r="P104" s="42">
        <f t="shared" si="76"/>
        <v>12570.371069240497</v>
      </c>
      <c r="Q104" s="42">
        <f t="shared" si="76"/>
        <v>12570.371069240497</v>
      </c>
      <c r="R104" s="42">
        <f t="shared" si="76"/>
        <v>12570.371069240497</v>
      </c>
      <c r="S104" s="42">
        <f t="shared" si="76"/>
        <v>12570.371069240497</v>
      </c>
      <c r="T104" s="42">
        <f t="shared" si="76"/>
        <v>12570.371069240497</v>
      </c>
      <c r="U104" s="42">
        <f t="shared" si="76"/>
        <v>12570.371069240497</v>
      </c>
    </row>
    <row r="105" spans="2:21">
      <c r="B105" s="2" t="s">
        <v>84</v>
      </c>
      <c r="C105" s="42">
        <f>C104+0.0018*SIN((4452.67*C98+297.8)*C99)</f>
        <v>12599.081184276991</v>
      </c>
      <c r="D105" s="42">
        <f t="shared" ref="D105:U105" si="77">D104+0.0018*SIN((4452.67*D98+297.8)*D99)</f>
        <v>12570.385429985101</v>
      </c>
      <c r="E105" s="42">
        <f t="shared" si="77"/>
        <v>12570.369989487946</v>
      </c>
      <c r="F105" s="42">
        <f t="shared" si="77"/>
        <v>12570.371353541261</v>
      </c>
      <c r="G105" s="42">
        <f t="shared" si="77"/>
        <v>12570.371233219217</v>
      </c>
      <c r="H105" s="42">
        <f t="shared" si="77"/>
        <v>12570.371243834152</v>
      </c>
      <c r="I105" s="42">
        <f t="shared" si="77"/>
        <v>12570.371242897705</v>
      </c>
      <c r="J105" s="42">
        <f t="shared" si="77"/>
        <v>12570.37124298032</v>
      </c>
      <c r="K105" s="42">
        <f t="shared" si="77"/>
        <v>12570.37124297302</v>
      </c>
      <c r="L105" s="42">
        <f t="shared" si="77"/>
        <v>12570.371242973668</v>
      </c>
      <c r="M105" s="42">
        <f t="shared" si="77"/>
        <v>12570.371242973606</v>
      </c>
      <c r="N105" s="42">
        <f t="shared" si="77"/>
        <v>12570.371242973613</v>
      </c>
      <c r="O105" s="42">
        <f t="shared" si="77"/>
        <v>12570.371242973613</v>
      </c>
      <c r="P105" s="42">
        <f t="shared" si="77"/>
        <v>12570.371242973613</v>
      </c>
      <c r="Q105" s="42">
        <f t="shared" si="77"/>
        <v>12570.371242973613</v>
      </c>
      <c r="R105" s="42">
        <f t="shared" si="77"/>
        <v>12570.371242973613</v>
      </c>
      <c r="S105" s="42">
        <f t="shared" si="77"/>
        <v>12570.371242973613</v>
      </c>
      <c r="T105" s="42">
        <f t="shared" si="77"/>
        <v>12570.371242973613</v>
      </c>
      <c r="U105" s="42">
        <f t="shared" si="77"/>
        <v>12570.371242973613</v>
      </c>
    </row>
    <row r="106" spans="2:21">
      <c r="B106" s="2" t="s">
        <v>85</v>
      </c>
      <c r="C106" s="42">
        <f>C105+0.0018*SIN((0.2*C98+251.3)*C99)</f>
        <v>12599.079422685945</v>
      </c>
      <c r="D106" s="42">
        <f t="shared" ref="D106:U106" si="78">D105+0.0018*SIN((0.2*D98+251.3)*D99)</f>
        <v>12570.383668495371</v>
      </c>
      <c r="E106" s="42">
        <f t="shared" si="78"/>
        <v>12570.36822799827</v>
      </c>
      <c r="F106" s="42">
        <f t="shared" si="78"/>
        <v>12570.36959205158</v>
      </c>
      <c r="G106" s="42">
        <f t="shared" si="78"/>
        <v>12570.369471729537</v>
      </c>
      <c r="H106" s="42">
        <f t="shared" si="78"/>
        <v>12570.369482344471</v>
      </c>
      <c r="I106" s="42">
        <f t="shared" si="78"/>
        <v>12570.369481408025</v>
      </c>
      <c r="J106" s="42">
        <f t="shared" si="78"/>
        <v>12570.369481490639</v>
      </c>
      <c r="K106" s="42">
        <f t="shared" si="78"/>
        <v>12570.36948148334</v>
      </c>
      <c r="L106" s="42">
        <f t="shared" si="78"/>
        <v>12570.369481483987</v>
      </c>
      <c r="M106" s="42">
        <f t="shared" si="78"/>
        <v>12570.369481483925</v>
      </c>
      <c r="N106" s="42">
        <f t="shared" si="78"/>
        <v>12570.369481483933</v>
      </c>
      <c r="O106" s="42">
        <f t="shared" si="78"/>
        <v>12570.369481483933</v>
      </c>
      <c r="P106" s="42">
        <f t="shared" si="78"/>
        <v>12570.369481483933</v>
      </c>
      <c r="Q106" s="42">
        <f t="shared" si="78"/>
        <v>12570.369481483933</v>
      </c>
      <c r="R106" s="42">
        <f t="shared" si="78"/>
        <v>12570.369481483933</v>
      </c>
      <c r="S106" s="42">
        <f t="shared" si="78"/>
        <v>12570.369481483933</v>
      </c>
      <c r="T106" s="42">
        <f t="shared" si="78"/>
        <v>12570.369481483933</v>
      </c>
      <c r="U106" s="42">
        <f t="shared" si="78"/>
        <v>12570.369481483933</v>
      </c>
    </row>
    <row r="107" spans="2:21">
      <c r="B107" s="2" t="s">
        <v>86</v>
      </c>
      <c r="C107" s="42">
        <f>C106+0.0015*SIN((450.37*C98+343.2)*C99)</f>
        <v>12599.077923197612</v>
      </c>
      <c r="D107" s="42">
        <f t="shared" ref="D107:U107" si="79">D106+0.0015*SIN((450.37*D98+343.2)*D99)</f>
        <v>12570.382422348574</v>
      </c>
      <c r="E107" s="42">
        <f t="shared" si="79"/>
        <v>12570.366982126478</v>
      </c>
      <c r="F107" s="42">
        <f t="shared" si="79"/>
        <v>12570.368346155487</v>
      </c>
      <c r="G107" s="42">
        <f t="shared" si="79"/>
        <v>12570.368225835588</v>
      </c>
      <c r="H107" s="42">
        <f t="shared" si="79"/>
        <v>12570.368236450333</v>
      </c>
      <c r="I107" s="42">
        <f t="shared" si="79"/>
        <v>12570.368235513903</v>
      </c>
      <c r="J107" s="42">
        <f t="shared" si="79"/>
        <v>12570.368235596516</v>
      </c>
      <c r="K107" s="42">
        <f t="shared" si="79"/>
        <v>12570.368235589216</v>
      </c>
      <c r="L107" s="42">
        <f t="shared" si="79"/>
        <v>12570.368235589864</v>
      </c>
      <c r="M107" s="42">
        <f t="shared" si="79"/>
        <v>12570.368235589802</v>
      </c>
      <c r="N107" s="42">
        <f t="shared" si="79"/>
        <v>12570.368235589809</v>
      </c>
      <c r="O107" s="42">
        <f t="shared" si="79"/>
        <v>12570.368235589809</v>
      </c>
      <c r="P107" s="42">
        <f t="shared" si="79"/>
        <v>12570.368235589809</v>
      </c>
      <c r="Q107" s="42">
        <f t="shared" si="79"/>
        <v>12570.368235589809</v>
      </c>
      <c r="R107" s="42">
        <f t="shared" si="79"/>
        <v>12570.368235589809</v>
      </c>
      <c r="S107" s="42">
        <f t="shared" si="79"/>
        <v>12570.368235589809</v>
      </c>
      <c r="T107" s="42">
        <f t="shared" si="79"/>
        <v>12570.368235589809</v>
      </c>
      <c r="U107" s="42">
        <f t="shared" si="79"/>
        <v>12570.368235589809</v>
      </c>
    </row>
    <row r="108" spans="2:21">
      <c r="B108" s="2" t="s">
        <v>87</v>
      </c>
      <c r="C108" s="42">
        <f>C107+0.0013*SIN((225.18*C98+81.4)*C99)</f>
        <v>12599.076997926686</v>
      </c>
      <c r="D108" s="42">
        <f t="shared" ref="D108:U108" si="80">D107+0.0013*SIN((225.18*D98+81.4)*D99)</f>
        <v>12570.38181769221</v>
      </c>
      <c r="E108" s="42">
        <f t="shared" si="80"/>
        <v>12570.366377659597</v>
      </c>
      <c r="F108" s="42">
        <f t="shared" si="80"/>
        <v>12570.367741671866</v>
      </c>
      <c r="G108" s="42">
        <f t="shared" si="80"/>
        <v>12570.367621353444</v>
      </c>
      <c r="H108" s="42">
        <f t="shared" si="80"/>
        <v>12570.367631968058</v>
      </c>
      <c r="I108" s="42">
        <f t="shared" si="80"/>
        <v>12570.36763103164</v>
      </c>
      <c r="J108" s="42">
        <f t="shared" si="80"/>
        <v>12570.367631114252</v>
      </c>
      <c r="K108" s="42">
        <f t="shared" si="80"/>
        <v>12570.367631106952</v>
      </c>
      <c r="L108" s="42">
        <f t="shared" si="80"/>
        <v>12570.3676311076</v>
      </c>
      <c r="M108" s="42">
        <f t="shared" si="80"/>
        <v>12570.367631107538</v>
      </c>
      <c r="N108" s="42">
        <f t="shared" si="80"/>
        <v>12570.367631107545</v>
      </c>
      <c r="O108" s="42">
        <f t="shared" si="80"/>
        <v>12570.367631107545</v>
      </c>
      <c r="P108" s="42">
        <f t="shared" si="80"/>
        <v>12570.367631107545</v>
      </c>
      <c r="Q108" s="42">
        <f t="shared" si="80"/>
        <v>12570.367631107545</v>
      </c>
      <c r="R108" s="42">
        <f t="shared" si="80"/>
        <v>12570.367631107545</v>
      </c>
      <c r="S108" s="42">
        <f t="shared" si="80"/>
        <v>12570.367631107545</v>
      </c>
      <c r="T108" s="42">
        <f t="shared" si="80"/>
        <v>12570.367631107545</v>
      </c>
      <c r="U108" s="42">
        <f t="shared" si="80"/>
        <v>12570.367631107545</v>
      </c>
    </row>
    <row r="109" spans="2:21">
      <c r="B109" s="2" t="s">
        <v>88</v>
      </c>
      <c r="C109" s="42">
        <f>C108+0.0008*SIN((659.29*C98+132.5)*C99)</f>
        <v>12599.077115871482</v>
      </c>
      <c r="D109" s="42">
        <f t="shared" ref="D109:U109" si="81">D108+0.0008*SIN((659.29*D98+132.5)*D99)</f>
        <v>12570.381269798045</v>
      </c>
      <c r="E109" s="42">
        <f t="shared" si="81"/>
        <v>12570.365829484494</v>
      </c>
      <c r="F109" s="42">
        <f t="shared" si="81"/>
        <v>12570.367193521575</v>
      </c>
      <c r="G109" s="42">
        <f t="shared" si="81"/>
        <v>12570.367073200965</v>
      </c>
      <c r="H109" s="42">
        <f t="shared" si="81"/>
        <v>12570.367083815772</v>
      </c>
      <c r="I109" s="42">
        <f t="shared" si="81"/>
        <v>12570.367082879338</v>
      </c>
      <c r="J109" s="42">
        <f t="shared" si="81"/>
        <v>12570.36708296195</v>
      </c>
      <c r="K109" s="42">
        <f t="shared" si="81"/>
        <v>12570.36708295465</v>
      </c>
      <c r="L109" s="42">
        <f t="shared" si="81"/>
        <v>12570.367082955298</v>
      </c>
      <c r="M109" s="42">
        <f t="shared" si="81"/>
        <v>12570.367082955236</v>
      </c>
      <c r="N109" s="42">
        <f t="shared" si="81"/>
        <v>12570.367082955243</v>
      </c>
      <c r="O109" s="42">
        <f t="shared" si="81"/>
        <v>12570.367082955243</v>
      </c>
      <c r="P109" s="42">
        <f t="shared" si="81"/>
        <v>12570.367082955243</v>
      </c>
      <c r="Q109" s="42">
        <f t="shared" si="81"/>
        <v>12570.367082955243</v>
      </c>
      <c r="R109" s="42">
        <f t="shared" si="81"/>
        <v>12570.367082955243</v>
      </c>
      <c r="S109" s="42">
        <f t="shared" si="81"/>
        <v>12570.367082955243</v>
      </c>
      <c r="T109" s="42">
        <f t="shared" si="81"/>
        <v>12570.367082955243</v>
      </c>
      <c r="U109" s="42">
        <f t="shared" si="81"/>
        <v>12570.367082955243</v>
      </c>
    </row>
    <row r="110" spans="2:21">
      <c r="B110" s="2" t="s">
        <v>89</v>
      </c>
      <c r="C110" s="42">
        <f>C109+0.0007*SIN((90.38*C98+153.3)*C99)</f>
        <v>12599.077182092095</v>
      </c>
      <c r="D110" s="42">
        <f t="shared" ref="D110:U110" si="82">D109+0.0007*SIN((90.38*D98+153.3)*D99)</f>
        <v>12570.381249526352</v>
      </c>
      <c r="E110" s="42">
        <f t="shared" si="82"/>
        <v>12570.365809166562</v>
      </c>
      <c r="F110" s="42">
        <f t="shared" si="82"/>
        <v>12570.367173207729</v>
      </c>
      <c r="G110" s="42">
        <f t="shared" si="82"/>
        <v>12570.367052886759</v>
      </c>
      <c r="H110" s="42">
        <f t="shared" si="82"/>
        <v>12570.367063501597</v>
      </c>
      <c r="I110" s="42">
        <f t="shared" si="82"/>
        <v>12570.367062565159</v>
      </c>
      <c r="J110" s="42">
        <f t="shared" si="82"/>
        <v>12570.367062647772</v>
      </c>
      <c r="K110" s="42">
        <f t="shared" si="82"/>
        <v>12570.367062640473</v>
      </c>
      <c r="L110" s="42">
        <f t="shared" si="82"/>
        <v>12570.36706264112</v>
      </c>
      <c r="M110" s="42">
        <f t="shared" si="82"/>
        <v>12570.367062641059</v>
      </c>
      <c r="N110" s="42">
        <f t="shared" si="82"/>
        <v>12570.367062641066</v>
      </c>
      <c r="O110" s="42">
        <f t="shared" si="82"/>
        <v>12570.367062641066</v>
      </c>
      <c r="P110" s="42">
        <f t="shared" si="82"/>
        <v>12570.367062641066</v>
      </c>
      <c r="Q110" s="42">
        <f t="shared" si="82"/>
        <v>12570.367062641066</v>
      </c>
      <c r="R110" s="42">
        <f t="shared" si="82"/>
        <v>12570.367062641066</v>
      </c>
      <c r="S110" s="42">
        <f t="shared" si="82"/>
        <v>12570.367062641066</v>
      </c>
      <c r="T110" s="42">
        <f t="shared" si="82"/>
        <v>12570.367062641066</v>
      </c>
      <c r="U110" s="42">
        <f t="shared" si="82"/>
        <v>12570.367062641066</v>
      </c>
    </row>
    <row r="111" spans="2:21">
      <c r="B111" s="2" t="s">
        <v>90</v>
      </c>
      <c r="C111" s="42">
        <f>C110+0.0007*SIN((30.35*C98+206.8)*C99)</f>
        <v>12599.077361491733</v>
      </c>
      <c r="D111" s="42">
        <f t="shared" ref="D111:U111" si="83">D110+0.0007*SIN((30.35*D98+206.8)*D99)</f>
        <v>12570.381456870693</v>
      </c>
      <c r="E111" s="42">
        <f t="shared" si="83"/>
        <v>12570.366016525739</v>
      </c>
      <c r="F111" s="42">
        <f t="shared" si="83"/>
        <v>12570.367380565594</v>
      </c>
      <c r="G111" s="42">
        <f t="shared" si="83"/>
        <v>12570.36726024474</v>
      </c>
      <c r="H111" s="42">
        <f t="shared" si="83"/>
        <v>12570.367270859568</v>
      </c>
      <c r="I111" s="42">
        <f t="shared" si="83"/>
        <v>12570.367269923132</v>
      </c>
      <c r="J111" s="42">
        <f t="shared" si="83"/>
        <v>12570.367270005745</v>
      </c>
      <c r="K111" s="42">
        <f t="shared" si="83"/>
        <v>12570.367269998445</v>
      </c>
      <c r="L111" s="42">
        <f t="shared" si="83"/>
        <v>12570.367269999093</v>
      </c>
      <c r="M111" s="42">
        <f t="shared" si="83"/>
        <v>12570.367269999031</v>
      </c>
      <c r="N111" s="42">
        <f t="shared" si="83"/>
        <v>12570.367269999038</v>
      </c>
      <c r="O111" s="42">
        <f t="shared" si="83"/>
        <v>12570.367269999038</v>
      </c>
      <c r="P111" s="42">
        <f t="shared" si="83"/>
        <v>12570.367269999038</v>
      </c>
      <c r="Q111" s="42">
        <f t="shared" si="83"/>
        <v>12570.367269999038</v>
      </c>
      <c r="R111" s="42">
        <f t="shared" si="83"/>
        <v>12570.367269999038</v>
      </c>
      <c r="S111" s="42">
        <f t="shared" si="83"/>
        <v>12570.367269999038</v>
      </c>
      <c r="T111" s="42">
        <f t="shared" si="83"/>
        <v>12570.367269999038</v>
      </c>
      <c r="U111" s="42">
        <f t="shared" si="83"/>
        <v>12570.367269999038</v>
      </c>
    </row>
    <row r="112" spans="2:21">
      <c r="B112" s="2" t="s">
        <v>91</v>
      </c>
      <c r="C112" s="42">
        <f>C111+0.0006*SIN((337.18*C98+29.8)*C99)</f>
        <v>12599.077790032026</v>
      </c>
      <c r="D112" s="42">
        <f t="shared" ref="D112:U112" si="84">D111+0.0006*SIN((337.18*D98+29.8)*D99)</f>
        <v>12570.381653576302</v>
      </c>
      <c r="E112" s="42">
        <f t="shared" si="84"/>
        <v>12570.366213091598</v>
      </c>
      <c r="F112" s="42">
        <f t="shared" si="84"/>
        <v>12570.367577143799</v>
      </c>
      <c r="G112" s="42">
        <f t="shared" si="84"/>
        <v>12570.367456821858</v>
      </c>
      <c r="H112" s="42">
        <f t="shared" si="84"/>
        <v>12570.367467436779</v>
      </c>
      <c r="I112" s="42">
        <f t="shared" si="84"/>
        <v>12570.367466500336</v>
      </c>
      <c r="J112" s="42">
        <f t="shared" si="84"/>
        <v>12570.367466582949</v>
      </c>
      <c r="K112" s="42">
        <f t="shared" si="84"/>
        <v>12570.36746657565</v>
      </c>
      <c r="L112" s="42">
        <f t="shared" si="84"/>
        <v>12570.367466576297</v>
      </c>
      <c r="M112" s="42">
        <f t="shared" si="84"/>
        <v>12570.367466576236</v>
      </c>
      <c r="N112" s="42">
        <f t="shared" si="84"/>
        <v>12570.367466576243</v>
      </c>
      <c r="O112" s="42">
        <f t="shared" si="84"/>
        <v>12570.367466576243</v>
      </c>
      <c r="P112" s="42">
        <f t="shared" si="84"/>
        <v>12570.367466576243</v>
      </c>
      <c r="Q112" s="42">
        <f t="shared" si="84"/>
        <v>12570.367466576243</v>
      </c>
      <c r="R112" s="42">
        <f t="shared" si="84"/>
        <v>12570.367466576243</v>
      </c>
      <c r="S112" s="42">
        <f t="shared" si="84"/>
        <v>12570.367466576243</v>
      </c>
      <c r="T112" s="42">
        <f t="shared" si="84"/>
        <v>12570.367466576243</v>
      </c>
      <c r="U112" s="42">
        <f t="shared" si="84"/>
        <v>12570.367466576243</v>
      </c>
    </row>
    <row r="113" spans="2:21">
      <c r="B113" s="2" t="s">
        <v>92</v>
      </c>
      <c r="C113" s="42">
        <f>C112+0.0005*SIN((1.5*C98+207.4)*C99)</f>
        <v>12599.077299692588</v>
      </c>
      <c r="D113" s="42">
        <f t="shared" ref="D113:U113" si="85">D112+0.0005*SIN((1.5*D98+207.4)*D99)</f>
        <v>12570.381163438715</v>
      </c>
      <c r="E113" s="42">
        <f t="shared" si="85"/>
        <v>12570.36572295412</v>
      </c>
      <c r="F113" s="42">
        <f t="shared" si="85"/>
        <v>12570.367087006312</v>
      </c>
      <c r="G113" s="42">
        <f t="shared" si="85"/>
        <v>12570.366966684371</v>
      </c>
      <c r="H113" s="42">
        <f t="shared" si="85"/>
        <v>12570.366977299293</v>
      </c>
      <c r="I113" s="42">
        <f t="shared" si="85"/>
        <v>12570.36697636285</v>
      </c>
      <c r="J113" s="42">
        <f t="shared" si="85"/>
        <v>12570.366976445463</v>
      </c>
      <c r="K113" s="42">
        <f t="shared" si="85"/>
        <v>12570.366976438163</v>
      </c>
      <c r="L113" s="42">
        <f t="shared" si="85"/>
        <v>12570.366976438811</v>
      </c>
      <c r="M113" s="42">
        <f t="shared" si="85"/>
        <v>12570.366976438749</v>
      </c>
      <c r="N113" s="42">
        <f t="shared" si="85"/>
        <v>12570.366976438756</v>
      </c>
      <c r="O113" s="42">
        <f t="shared" si="85"/>
        <v>12570.366976438756</v>
      </c>
      <c r="P113" s="42">
        <f t="shared" si="85"/>
        <v>12570.366976438756</v>
      </c>
      <c r="Q113" s="42">
        <f t="shared" si="85"/>
        <v>12570.366976438756</v>
      </c>
      <c r="R113" s="42">
        <f t="shared" si="85"/>
        <v>12570.366976438756</v>
      </c>
      <c r="S113" s="42">
        <f t="shared" si="85"/>
        <v>12570.366976438756</v>
      </c>
      <c r="T113" s="42">
        <f t="shared" si="85"/>
        <v>12570.366976438756</v>
      </c>
      <c r="U113" s="42">
        <f t="shared" si="85"/>
        <v>12570.366976438756</v>
      </c>
    </row>
    <row r="114" spans="2:21">
      <c r="B114" s="2" t="s">
        <v>93</v>
      </c>
      <c r="C114" s="42">
        <f>C113+0.0005*SIN((22.81*C98+291.2)*C99)</f>
        <v>12599.077226545585</v>
      </c>
      <c r="D114" s="42">
        <f t="shared" ref="D114:U114" si="86">D113+0.0005*SIN((22.81*D98+291.2)*D99)</f>
        <v>12570.381074887409</v>
      </c>
      <c r="E114" s="42">
        <f t="shared" si="86"/>
        <v>12570.365634394608</v>
      </c>
      <c r="F114" s="42">
        <f t="shared" si="86"/>
        <v>12570.366998447525</v>
      </c>
      <c r="G114" s="42">
        <f t="shared" si="86"/>
        <v>12570.366878125518</v>
      </c>
      <c r="H114" s="42">
        <f t="shared" si="86"/>
        <v>12570.366888740447</v>
      </c>
      <c r="I114" s="42">
        <f t="shared" si="86"/>
        <v>12570.366887804003</v>
      </c>
      <c r="J114" s="42">
        <f t="shared" si="86"/>
        <v>12570.366887886616</v>
      </c>
      <c r="K114" s="42">
        <f t="shared" si="86"/>
        <v>12570.366887879316</v>
      </c>
      <c r="L114" s="42">
        <f t="shared" si="86"/>
        <v>12570.366887879964</v>
      </c>
      <c r="M114" s="42">
        <f t="shared" si="86"/>
        <v>12570.366887879902</v>
      </c>
      <c r="N114" s="42">
        <f t="shared" si="86"/>
        <v>12570.366887879909</v>
      </c>
      <c r="O114" s="42">
        <f t="shared" si="86"/>
        <v>12570.366887879909</v>
      </c>
      <c r="P114" s="42">
        <f t="shared" si="86"/>
        <v>12570.366887879909</v>
      </c>
      <c r="Q114" s="42">
        <f t="shared" si="86"/>
        <v>12570.366887879909</v>
      </c>
      <c r="R114" s="42">
        <f t="shared" si="86"/>
        <v>12570.366887879909</v>
      </c>
      <c r="S114" s="42">
        <f t="shared" si="86"/>
        <v>12570.366887879909</v>
      </c>
      <c r="T114" s="42">
        <f t="shared" si="86"/>
        <v>12570.366887879909</v>
      </c>
      <c r="U114" s="42">
        <f t="shared" si="86"/>
        <v>12570.366887879909</v>
      </c>
    </row>
    <row r="115" spans="2:21">
      <c r="B115" s="2" t="s">
        <v>94</v>
      </c>
      <c r="C115" s="42">
        <f>C114+0.0004*SIN((315.56*C98+234.9)*C99)</f>
        <v>12599.076915662723</v>
      </c>
      <c r="D115" s="42">
        <f t="shared" ref="D115:U115" si="87">D114+0.0004*SIN((315.56*D98+234.9)*D99)</f>
        <v>12570.380897918627</v>
      </c>
      <c r="E115" s="42">
        <f t="shared" si="87"/>
        <v>12570.365457508597</v>
      </c>
      <c r="F115" s="42">
        <f t="shared" si="87"/>
        <v>12570.366821554202</v>
      </c>
      <c r="G115" s="42">
        <f t="shared" si="87"/>
        <v>12570.366701232839</v>
      </c>
      <c r="H115" s="42">
        <f t="shared" si="87"/>
        <v>12570.366711847711</v>
      </c>
      <c r="I115" s="42">
        <f t="shared" si="87"/>
        <v>12570.366710911272</v>
      </c>
      <c r="J115" s="42">
        <f t="shared" si="87"/>
        <v>12570.366710993883</v>
      </c>
      <c r="K115" s="42">
        <f t="shared" si="87"/>
        <v>12570.366710986584</v>
      </c>
      <c r="L115" s="42">
        <f t="shared" si="87"/>
        <v>12570.366710987231</v>
      </c>
      <c r="M115" s="42">
        <f t="shared" si="87"/>
        <v>12570.366710987169</v>
      </c>
      <c r="N115" s="42">
        <f t="shared" si="87"/>
        <v>12570.366710987177</v>
      </c>
      <c r="O115" s="42">
        <f t="shared" si="87"/>
        <v>12570.366710987177</v>
      </c>
      <c r="P115" s="42">
        <f t="shared" si="87"/>
        <v>12570.366710987177</v>
      </c>
      <c r="Q115" s="42">
        <f t="shared" si="87"/>
        <v>12570.366710987177</v>
      </c>
      <c r="R115" s="42">
        <f t="shared" si="87"/>
        <v>12570.366710987177</v>
      </c>
      <c r="S115" s="42">
        <f t="shared" si="87"/>
        <v>12570.366710987177</v>
      </c>
      <c r="T115" s="42">
        <f t="shared" si="87"/>
        <v>12570.366710987177</v>
      </c>
      <c r="U115" s="42">
        <f t="shared" si="87"/>
        <v>12570.366710987177</v>
      </c>
    </row>
    <row r="116" spans="2:21">
      <c r="B116" s="2" t="s">
        <v>95</v>
      </c>
      <c r="C116" s="42">
        <f>C115+0.0004*SIN((299.3*C98+157.3)*C99)</f>
        <v>12599.076643424774</v>
      </c>
      <c r="D116" s="42">
        <f t="shared" ref="D116:U116" si="88">D115+0.0004*SIN((299.3*D98+157.3)*D99)</f>
        <v>12570.380531479681</v>
      </c>
      <c r="E116" s="42">
        <f t="shared" si="88"/>
        <v>12570.365091034562</v>
      </c>
      <c r="F116" s="42">
        <f t="shared" si="88"/>
        <v>12570.366455083267</v>
      </c>
      <c r="G116" s="42">
        <f t="shared" si="88"/>
        <v>12570.366334761631</v>
      </c>
      <c r="H116" s="42">
        <f t="shared" si="88"/>
        <v>12570.366345376528</v>
      </c>
      <c r="I116" s="42">
        <f t="shared" si="88"/>
        <v>12570.366344440086</v>
      </c>
      <c r="J116" s="42">
        <f t="shared" si="88"/>
        <v>12570.366344522698</v>
      </c>
      <c r="K116" s="42">
        <f t="shared" si="88"/>
        <v>12570.366344515398</v>
      </c>
      <c r="L116" s="42">
        <f t="shared" si="88"/>
        <v>12570.366344516046</v>
      </c>
      <c r="M116" s="42">
        <f t="shared" si="88"/>
        <v>12570.366344515984</v>
      </c>
      <c r="N116" s="42">
        <f t="shared" si="88"/>
        <v>12570.366344515991</v>
      </c>
      <c r="O116" s="42">
        <f t="shared" si="88"/>
        <v>12570.366344515991</v>
      </c>
      <c r="P116" s="42">
        <f t="shared" si="88"/>
        <v>12570.366344515991</v>
      </c>
      <c r="Q116" s="42">
        <f t="shared" si="88"/>
        <v>12570.366344515991</v>
      </c>
      <c r="R116" s="42">
        <f t="shared" si="88"/>
        <v>12570.366344515991</v>
      </c>
      <c r="S116" s="42">
        <f t="shared" si="88"/>
        <v>12570.366344515991</v>
      </c>
      <c r="T116" s="42">
        <f t="shared" si="88"/>
        <v>12570.366344515991</v>
      </c>
      <c r="U116" s="42">
        <f t="shared" si="88"/>
        <v>12570.366344515991</v>
      </c>
    </row>
    <row r="117" spans="2:21">
      <c r="B117" s="2" t="s">
        <v>96</v>
      </c>
      <c r="C117" s="42">
        <f>C116+0.0004*SIN((720.02*C98+21.1)*C99)</f>
        <v>12599.076679643398</v>
      </c>
      <c r="D117" s="42">
        <f t="shared" ref="D117:U117" si="89">D116+0.0004*SIN((720.02*D98+21.1)*D99)</f>
        <v>12570.380883541267</v>
      </c>
      <c r="E117" s="42">
        <f t="shared" si="89"/>
        <v>12570.36544319606</v>
      </c>
      <c r="F117" s="42">
        <f t="shared" si="89"/>
        <v>12570.366807235943</v>
      </c>
      <c r="G117" s="42">
        <f t="shared" si="89"/>
        <v>12570.366686915084</v>
      </c>
      <c r="H117" s="42">
        <f t="shared" si="89"/>
        <v>12570.366697529913</v>
      </c>
      <c r="I117" s="42">
        <f t="shared" si="89"/>
        <v>12570.366696593477</v>
      </c>
      <c r="J117" s="42">
        <f t="shared" si="89"/>
        <v>12570.366696676088</v>
      </c>
      <c r="K117" s="42">
        <f t="shared" si="89"/>
        <v>12570.366696668789</v>
      </c>
      <c r="L117" s="42">
        <f t="shared" si="89"/>
        <v>12570.366696669436</v>
      </c>
      <c r="M117" s="42">
        <f t="shared" si="89"/>
        <v>12570.366696669375</v>
      </c>
      <c r="N117" s="42">
        <f t="shared" si="89"/>
        <v>12570.366696669382</v>
      </c>
      <c r="O117" s="42">
        <f t="shared" si="89"/>
        <v>12570.366696669382</v>
      </c>
      <c r="P117" s="42">
        <f t="shared" si="89"/>
        <v>12570.366696669382</v>
      </c>
      <c r="Q117" s="42">
        <f t="shared" si="89"/>
        <v>12570.366696669382</v>
      </c>
      <c r="R117" s="42">
        <f t="shared" si="89"/>
        <v>12570.366696669382</v>
      </c>
      <c r="S117" s="42">
        <f t="shared" si="89"/>
        <v>12570.366696669382</v>
      </c>
      <c r="T117" s="42">
        <f t="shared" si="89"/>
        <v>12570.366696669382</v>
      </c>
      <c r="U117" s="42">
        <f t="shared" si="89"/>
        <v>12570.366696669382</v>
      </c>
    </row>
    <row r="118" spans="2:21">
      <c r="B118" s="2" t="s">
        <v>97</v>
      </c>
      <c r="C118" s="42">
        <f>C117+0.0003*SIN((1079.97*C98+352.5)*C99)</f>
        <v>12599.076482807228</v>
      </c>
      <c r="D118" s="42">
        <f t="shared" ref="D118:U118" si="90">D117+0.0003*SIN((1079.97*D98+352.5)*D99)</f>
        <v>12570.381090766086</v>
      </c>
      <c r="E118" s="42">
        <f t="shared" si="90"/>
        <v>12570.365650592108</v>
      </c>
      <c r="F118" s="42">
        <f t="shared" si="90"/>
        <v>12570.367014616868</v>
      </c>
      <c r="G118" s="42">
        <f t="shared" si="90"/>
        <v>12570.366894297344</v>
      </c>
      <c r="H118" s="42">
        <f t="shared" si="90"/>
        <v>12570.366904912054</v>
      </c>
      <c r="I118" s="42">
        <f t="shared" si="90"/>
        <v>12570.36690397563</v>
      </c>
      <c r="J118" s="42">
        <f t="shared" si="90"/>
        <v>12570.366904058239</v>
      </c>
      <c r="K118" s="42">
        <f t="shared" si="90"/>
        <v>12570.366904050939</v>
      </c>
      <c r="L118" s="42">
        <f t="shared" si="90"/>
        <v>12570.366904051587</v>
      </c>
      <c r="M118" s="42">
        <f t="shared" si="90"/>
        <v>12570.366904051525</v>
      </c>
      <c r="N118" s="42">
        <f t="shared" si="90"/>
        <v>12570.366904051532</v>
      </c>
      <c r="O118" s="42">
        <f t="shared" si="90"/>
        <v>12570.366904051532</v>
      </c>
      <c r="P118" s="42">
        <f t="shared" si="90"/>
        <v>12570.366904051532</v>
      </c>
      <c r="Q118" s="42">
        <f t="shared" si="90"/>
        <v>12570.366904051532</v>
      </c>
      <c r="R118" s="42">
        <f t="shared" si="90"/>
        <v>12570.366904051532</v>
      </c>
      <c r="S118" s="42">
        <f t="shared" si="90"/>
        <v>12570.366904051532</v>
      </c>
      <c r="T118" s="42">
        <f t="shared" si="90"/>
        <v>12570.366904051532</v>
      </c>
      <c r="U118" s="42">
        <f t="shared" si="90"/>
        <v>12570.366904051532</v>
      </c>
    </row>
    <row r="119" spans="2:21">
      <c r="B119" s="2" t="s">
        <v>98</v>
      </c>
      <c r="C119" s="42">
        <f>C118+0.0003*SIN((44.43*C98+329.7)*C99)</f>
        <v>12599.076711819767</v>
      </c>
      <c r="D119" s="42">
        <f t="shared" ref="D119:U119" si="91">D118+0.0003*SIN((44.43*D98+329.7)*D99)</f>
        <v>12570.381307577836</v>
      </c>
      <c r="E119" s="42">
        <f t="shared" si="91"/>
        <v>12570.36586739712</v>
      </c>
      <c r="F119" s="42">
        <f t="shared" si="91"/>
        <v>12570.367231422477</v>
      </c>
      <c r="G119" s="42">
        <f t="shared" si="91"/>
        <v>12570.3671111029</v>
      </c>
      <c r="H119" s="42">
        <f t="shared" si="91"/>
        <v>12570.367121717614</v>
      </c>
      <c r="I119" s="42">
        <f t="shared" si="91"/>
        <v>12570.367120781189</v>
      </c>
      <c r="J119" s="42">
        <f t="shared" si="91"/>
        <v>12570.367120863799</v>
      </c>
      <c r="K119" s="42">
        <f t="shared" si="91"/>
        <v>12570.367120856499</v>
      </c>
      <c r="L119" s="42">
        <f t="shared" si="91"/>
        <v>12570.367120857147</v>
      </c>
      <c r="M119" s="42">
        <f t="shared" si="91"/>
        <v>12570.367120857085</v>
      </c>
      <c r="N119" s="42">
        <f t="shared" si="91"/>
        <v>12570.367120857092</v>
      </c>
      <c r="O119" s="42">
        <f t="shared" si="91"/>
        <v>12570.367120857092</v>
      </c>
      <c r="P119" s="42">
        <f t="shared" si="91"/>
        <v>12570.367120857092</v>
      </c>
      <c r="Q119" s="42">
        <f t="shared" si="91"/>
        <v>12570.367120857092</v>
      </c>
      <c r="R119" s="42">
        <f t="shared" si="91"/>
        <v>12570.367120857092</v>
      </c>
      <c r="S119" s="42">
        <f t="shared" si="91"/>
        <v>12570.367120857092</v>
      </c>
      <c r="T119" s="42">
        <f t="shared" si="91"/>
        <v>12570.367120857092</v>
      </c>
      <c r="U119" s="42">
        <f t="shared" si="91"/>
        <v>12570.367120857092</v>
      </c>
    </row>
    <row r="120" spans="2:21">
      <c r="B120" s="2" t="s">
        <v>99</v>
      </c>
      <c r="C120" s="42">
        <f>MOD(C119,360)</f>
        <v>359.0767118197673</v>
      </c>
      <c r="D120" s="42">
        <f t="shared" ref="D120:U120" si="92">MOD(D119,360)</f>
        <v>330.3813075778362</v>
      </c>
      <c r="E120" s="42">
        <f t="shared" si="92"/>
        <v>330.36586739712038</v>
      </c>
      <c r="F120" s="42">
        <f t="shared" si="92"/>
        <v>330.36723142247683</v>
      </c>
      <c r="G120" s="42">
        <f t="shared" si="92"/>
        <v>330.3671111028998</v>
      </c>
      <c r="H120" s="42">
        <f t="shared" si="92"/>
        <v>330.36712171761428</v>
      </c>
      <c r="I120" s="42">
        <f t="shared" si="92"/>
        <v>330.36712078118944</v>
      </c>
      <c r="J120" s="42">
        <f t="shared" si="92"/>
        <v>330.36712086379885</v>
      </c>
      <c r="K120" s="42">
        <f t="shared" si="92"/>
        <v>330.36712085649924</v>
      </c>
      <c r="L120" s="42">
        <f t="shared" si="92"/>
        <v>330.3671208571468</v>
      </c>
      <c r="M120" s="42">
        <f t="shared" si="92"/>
        <v>330.36712085708496</v>
      </c>
      <c r="N120" s="42">
        <f t="shared" si="92"/>
        <v>330.36712085709223</v>
      </c>
      <c r="O120" s="42">
        <f t="shared" si="92"/>
        <v>330.36712085709223</v>
      </c>
      <c r="P120" s="42">
        <f t="shared" si="92"/>
        <v>330.36712085709223</v>
      </c>
      <c r="Q120" s="42">
        <f t="shared" si="92"/>
        <v>330.36712085709223</v>
      </c>
      <c r="R120" s="42">
        <f t="shared" si="92"/>
        <v>330.36712085709223</v>
      </c>
      <c r="S120" s="42">
        <f t="shared" si="92"/>
        <v>330.36712085709223</v>
      </c>
      <c r="T120" s="42">
        <f t="shared" si="92"/>
        <v>330.36712085709223</v>
      </c>
      <c r="U120" s="42">
        <f t="shared" si="92"/>
        <v>330.36712085709223</v>
      </c>
    </row>
    <row r="121" spans="2:21">
      <c r="B121" s="2" t="s">
        <v>164</v>
      </c>
      <c r="C121" s="42">
        <f>MOD(IF(C120&lt;0,C120+360,C120),360)</f>
        <v>359.0767118197673</v>
      </c>
      <c r="D121" s="42">
        <f t="shared" ref="D121:U121" si="93">MOD(IF(D120&lt;0,D120+360,D120),360)</f>
        <v>330.3813075778362</v>
      </c>
      <c r="E121" s="42">
        <f t="shared" si="93"/>
        <v>330.36586739712038</v>
      </c>
      <c r="F121" s="42">
        <f t="shared" si="93"/>
        <v>330.36723142247683</v>
      </c>
      <c r="G121" s="42">
        <f t="shared" si="93"/>
        <v>330.3671111028998</v>
      </c>
      <c r="H121" s="42">
        <f t="shared" si="93"/>
        <v>330.36712171761428</v>
      </c>
      <c r="I121" s="42">
        <f t="shared" si="93"/>
        <v>330.36712078118944</v>
      </c>
      <c r="J121" s="42">
        <f t="shared" si="93"/>
        <v>330.36712086379885</v>
      </c>
      <c r="K121" s="42">
        <f t="shared" si="93"/>
        <v>330.36712085649924</v>
      </c>
      <c r="L121" s="42">
        <f t="shared" si="93"/>
        <v>330.3671208571468</v>
      </c>
      <c r="M121" s="42">
        <f t="shared" si="93"/>
        <v>330.36712085708496</v>
      </c>
      <c r="N121" s="42">
        <f t="shared" si="93"/>
        <v>330.36712085709223</v>
      </c>
      <c r="O121" s="42">
        <f t="shared" si="93"/>
        <v>330.36712085709223</v>
      </c>
      <c r="P121" s="42">
        <f t="shared" si="93"/>
        <v>330.36712085709223</v>
      </c>
      <c r="Q121" s="42">
        <f t="shared" si="93"/>
        <v>330.36712085709223</v>
      </c>
      <c r="R121" s="42">
        <f t="shared" si="93"/>
        <v>330.36712085709223</v>
      </c>
      <c r="S121" s="42">
        <f t="shared" si="93"/>
        <v>330.36712085709223</v>
      </c>
      <c r="T121" s="42">
        <f t="shared" si="93"/>
        <v>330.36712085709223</v>
      </c>
      <c r="U121" s="42">
        <f t="shared" si="93"/>
        <v>330.36712085709223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1" sqref="C11:U11"/>
    </sheetView>
  </sheetViews>
  <sheetFormatPr defaultRowHeight="13.5"/>
  <cols>
    <col min="1" max="1" width="4.75" style="42" customWidth="1"/>
    <col min="2" max="2" width="11.625" style="42" bestFit="1" customWidth="1"/>
    <col min="3" max="3" width="11.375" style="42" customWidth="1"/>
    <col min="4" max="21" width="9.5" style="42" bestFit="1" customWidth="1"/>
    <col min="22" max="16384" width="9" style="42"/>
  </cols>
  <sheetData>
    <row r="1" spans="1:21">
      <c r="B1" s="42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旧暦計算!A15</f>
        <v>49023</v>
      </c>
      <c r="C2" s="42">
        <v>23</v>
      </c>
      <c r="D2" s="42">
        <v>59</v>
      </c>
      <c r="E2" s="42">
        <v>59</v>
      </c>
    </row>
    <row r="3" spans="1:21">
      <c r="A3" s="42">
        <v>20</v>
      </c>
      <c r="B3" s="42" t="s">
        <v>65</v>
      </c>
      <c r="C3" s="42">
        <v>1</v>
      </c>
      <c r="D3" s="42">
        <v>2</v>
      </c>
      <c r="E3" s="42">
        <v>3</v>
      </c>
      <c r="F3" s="42">
        <v>4</v>
      </c>
      <c r="G3" s="42">
        <v>5</v>
      </c>
      <c r="H3" s="42">
        <v>6</v>
      </c>
      <c r="I3" s="42">
        <v>7</v>
      </c>
      <c r="J3" s="42">
        <v>8</v>
      </c>
      <c r="K3" s="42">
        <v>9</v>
      </c>
      <c r="L3" s="42">
        <v>10</v>
      </c>
      <c r="M3" s="42">
        <v>11</v>
      </c>
      <c r="N3" s="42">
        <v>12</v>
      </c>
      <c r="O3" s="42">
        <v>13</v>
      </c>
      <c r="P3" s="42">
        <v>14</v>
      </c>
      <c r="Q3" s="42">
        <v>15</v>
      </c>
      <c r="R3" s="42">
        <v>16</v>
      </c>
      <c r="S3" s="42">
        <v>17</v>
      </c>
      <c r="T3" s="42">
        <v>18</v>
      </c>
      <c r="U3" s="42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64041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64041.62498842593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s="42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s="42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64041.62498842593</v>
      </c>
      <c r="D11" s="12">
        <f>C22</f>
        <v>64041.400903467205</v>
      </c>
      <c r="E11" s="12">
        <f t="shared" ref="E11:U11" si="1">D22</f>
        <v>64041.432119878737</v>
      </c>
      <c r="F11" s="12">
        <f t="shared" si="1"/>
        <v>64041.427816515221</v>
      </c>
      <c r="G11" s="12">
        <f t="shared" si="1"/>
        <v>64041.4284106384</v>
      </c>
      <c r="H11" s="12">
        <f t="shared" si="1"/>
        <v>64041.428328630434</v>
      </c>
      <c r="I11" s="12">
        <f t="shared" si="1"/>
        <v>64041.428339950471</v>
      </c>
      <c r="J11" s="12">
        <f t="shared" si="1"/>
        <v>64041.428338387901</v>
      </c>
      <c r="K11" s="12">
        <f t="shared" si="1"/>
        <v>64041.428338603597</v>
      </c>
      <c r="L11" s="12">
        <f t="shared" si="1"/>
        <v>64041.428338573809</v>
      </c>
      <c r="M11" s="12">
        <f t="shared" si="1"/>
        <v>64041.428338577927</v>
      </c>
      <c r="N11" s="12">
        <f t="shared" si="1"/>
        <v>64041.42833857736</v>
      </c>
      <c r="O11" s="12">
        <f t="shared" si="1"/>
        <v>64041.428338577432</v>
      </c>
      <c r="P11" s="12">
        <f t="shared" si="1"/>
        <v>64041.428338577425</v>
      </c>
      <c r="Q11" s="12">
        <f t="shared" si="1"/>
        <v>64041.428338577425</v>
      </c>
      <c r="R11" s="12">
        <f t="shared" si="1"/>
        <v>64041.428338577425</v>
      </c>
      <c r="S11" s="12">
        <f t="shared" si="1"/>
        <v>64041.428338577425</v>
      </c>
      <c r="T11" s="12">
        <f t="shared" si="1"/>
        <v>64041.428338577425</v>
      </c>
      <c r="U11" s="12">
        <f t="shared" si="1"/>
        <v>64041.428338577425</v>
      </c>
    </row>
    <row r="12" spans="1:21">
      <c r="A12" s="42" t="s">
        <v>102</v>
      </c>
      <c r="B12" s="4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s="42" t="s">
        <v>102</v>
      </c>
      <c r="B13" s="2" t="s">
        <v>73</v>
      </c>
      <c r="C13" s="12">
        <f>C90</f>
        <v>2.8008826017612591</v>
      </c>
      <c r="D13" s="12">
        <f t="shared" ref="D13:U13" si="2">D90</f>
        <v>359.46806806907989</v>
      </c>
      <c r="E13" s="12">
        <f t="shared" si="2"/>
        <v>359.93179978549597</v>
      </c>
      <c r="F13" s="12">
        <f t="shared" si="2"/>
        <v>359.86786099497112</v>
      </c>
      <c r="G13" s="12">
        <f t="shared" si="2"/>
        <v>359.87668819256942</v>
      </c>
      <c r="H13" s="12">
        <f t="shared" si="2"/>
        <v>359.87546975363512</v>
      </c>
      <c r="I13" s="12">
        <f t="shared" si="2"/>
        <v>359.87563794184825</v>
      </c>
      <c r="J13" s="12">
        <f t="shared" si="2"/>
        <v>359.87561472578091</v>
      </c>
      <c r="K13" s="12">
        <f t="shared" si="2"/>
        <v>359.87561793063651</v>
      </c>
      <c r="L13" s="12">
        <f t="shared" si="2"/>
        <v>359.87561748802545</v>
      </c>
      <c r="M13" s="12">
        <f t="shared" si="2"/>
        <v>359.8756175491726</v>
      </c>
      <c r="N13" s="12">
        <f t="shared" si="2"/>
        <v>359.8756175407616</v>
      </c>
      <c r="O13" s="12">
        <f t="shared" si="2"/>
        <v>359.87561754180933</v>
      </c>
      <c r="P13" s="12">
        <f t="shared" si="2"/>
        <v>359.87561754172202</v>
      </c>
      <c r="Q13" s="12">
        <f t="shared" si="2"/>
        <v>359.87561754172202</v>
      </c>
      <c r="R13" s="12">
        <f t="shared" si="2"/>
        <v>359.87561754172202</v>
      </c>
      <c r="S13" s="12">
        <f t="shared" si="2"/>
        <v>359.87561754172202</v>
      </c>
      <c r="T13" s="12">
        <f t="shared" si="2"/>
        <v>359.87561754172202</v>
      </c>
      <c r="U13" s="12">
        <f t="shared" si="2"/>
        <v>359.87561754172202</v>
      </c>
    </row>
    <row r="14" spans="1:21">
      <c r="A14" s="42" t="s">
        <v>74</v>
      </c>
      <c r="B14" s="42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s="42" t="s">
        <v>74</v>
      </c>
      <c r="B15" s="2" t="s">
        <v>77</v>
      </c>
      <c r="C15" s="12">
        <f>C121</f>
        <v>7.1124451558716828E-2</v>
      </c>
      <c r="D15" s="12">
        <f t="shared" ref="D15:U15" si="3">D121</f>
        <v>359.8483401510548</v>
      </c>
      <c r="E15" s="12">
        <f t="shared" si="3"/>
        <v>359.87937707180754</v>
      </c>
      <c r="F15" s="12">
        <f t="shared" si="3"/>
        <v>359.8750984847411</v>
      </c>
      <c r="G15" s="12">
        <f t="shared" si="3"/>
        <v>359.87568918790021</v>
      </c>
      <c r="H15" s="12">
        <f t="shared" si="3"/>
        <v>359.87560765202034</v>
      </c>
      <c r="I15" s="12">
        <f t="shared" si="3"/>
        <v>359.87561890688994</v>
      </c>
      <c r="J15" s="12">
        <f t="shared" si="3"/>
        <v>359.87561735331838</v>
      </c>
      <c r="K15" s="12">
        <f t="shared" si="3"/>
        <v>359.87561756776813</v>
      </c>
      <c r="L15" s="12">
        <f t="shared" si="3"/>
        <v>359.87561753815135</v>
      </c>
      <c r="M15" s="12">
        <f t="shared" si="3"/>
        <v>359.87561754224589</v>
      </c>
      <c r="N15" s="12">
        <f t="shared" si="3"/>
        <v>359.87561754168564</v>
      </c>
      <c r="O15" s="12">
        <f t="shared" si="3"/>
        <v>359.87561754175658</v>
      </c>
      <c r="P15" s="12">
        <f t="shared" si="3"/>
        <v>359.87561754174931</v>
      </c>
      <c r="Q15" s="12">
        <f t="shared" si="3"/>
        <v>359.87561754174931</v>
      </c>
      <c r="R15" s="12">
        <f t="shared" si="3"/>
        <v>359.87561754174931</v>
      </c>
      <c r="S15" s="12">
        <f t="shared" si="3"/>
        <v>359.87561754174931</v>
      </c>
      <c r="T15" s="12">
        <f t="shared" si="3"/>
        <v>359.87561754174931</v>
      </c>
      <c r="U15" s="12">
        <f t="shared" si="3"/>
        <v>359.87561754174931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2.7297581502025423</v>
      </c>
      <c r="D17" s="12">
        <f t="shared" ref="D17:U17" si="4">D13-D15</f>
        <v>-0.38027208197490836</v>
      </c>
      <c r="E17" s="12">
        <f t="shared" si="4"/>
        <v>5.2422713688429212E-2</v>
      </c>
      <c r="F17" s="12">
        <f t="shared" si="4"/>
        <v>-7.237489769977401E-3</v>
      </c>
      <c r="G17" s="12">
        <f t="shared" si="4"/>
        <v>9.9900466921098996E-4</v>
      </c>
      <c r="H17" s="12">
        <f t="shared" si="4"/>
        <v>-1.3789838521915954E-4</v>
      </c>
      <c r="I17" s="12">
        <f t="shared" si="4"/>
        <v>1.9034958313568495E-5</v>
      </c>
      <c r="J17" s="12">
        <f t="shared" si="4"/>
        <v>-2.6275374693796039E-6</v>
      </c>
      <c r="K17" s="12">
        <f t="shared" si="4"/>
        <v>3.6286837712395936E-7</v>
      </c>
      <c r="L17" s="12">
        <f t="shared" si="4"/>
        <v>-5.0125890993513167E-8</v>
      </c>
      <c r="M17" s="12">
        <f t="shared" si="4"/>
        <v>6.9267116487026215E-9</v>
      </c>
      <c r="N17" s="12">
        <f t="shared" si="4"/>
        <v>-9.2404661700129509E-10</v>
      </c>
      <c r="O17" s="12">
        <f t="shared" si="4"/>
        <v>5.2750692702829838E-11</v>
      </c>
      <c r="P17" s="12">
        <f t="shared" si="4"/>
        <v>-2.7284841053187847E-11</v>
      </c>
      <c r="Q17" s="12">
        <f t="shared" si="4"/>
        <v>-2.7284841053187847E-11</v>
      </c>
      <c r="R17" s="12">
        <f t="shared" si="4"/>
        <v>-2.7284841053187847E-11</v>
      </c>
      <c r="S17" s="12">
        <f t="shared" si="4"/>
        <v>-2.7284841053187847E-11</v>
      </c>
      <c r="T17" s="12">
        <f t="shared" si="4"/>
        <v>-2.7284841053187847E-11</v>
      </c>
      <c r="U17" s="12">
        <f t="shared" si="4"/>
        <v>-2.7284841053187847E-11</v>
      </c>
    </row>
    <row r="18" spans="2:21">
      <c r="B18" s="42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64041.400903467205</v>
      </c>
      <c r="D19" s="12">
        <f>D11-(D17/D7)</f>
        <v>64041.432119878737</v>
      </c>
      <c r="E19" s="12">
        <f>E11-(E17/E7)</f>
        <v>64041.427816515221</v>
      </c>
      <c r="F19" s="12">
        <f t="shared" ref="F19:U19" si="5">F11-(F17/F7)</f>
        <v>64041.4284106384</v>
      </c>
      <c r="G19" s="12">
        <f t="shared" si="5"/>
        <v>64041.428328630434</v>
      </c>
      <c r="H19" s="12">
        <f t="shared" si="5"/>
        <v>64041.428339950471</v>
      </c>
      <c r="I19" s="12">
        <f t="shared" si="5"/>
        <v>64041.428338387901</v>
      </c>
      <c r="J19" s="12">
        <f t="shared" si="5"/>
        <v>64041.428338603597</v>
      </c>
      <c r="K19" s="12">
        <f t="shared" si="5"/>
        <v>64041.428338573809</v>
      </c>
      <c r="L19" s="12">
        <f t="shared" si="5"/>
        <v>64041.428338577927</v>
      </c>
      <c r="M19" s="12">
        <f t="shared" si="5"/>
        <v>64041.42833857736</v>
      </c>
      <c r="N19" s="12">
        <f t="shared" si="5"/>
        <v>64041.428338577432</v>
      </c>
      <c r="O19" s="12">
        <f t="shared" si="5"/>
        <v>64041.428338577425</v>
      </c>
      <c r="P19" s="12">
        <f t="shared" si="5"/>
        <v>64041.428338577425</v>
      </c>
      <c r="Q19" s="12">
        <f t="shared" si="5"/>
        <v>64041.428338577425</v>
      </c>
      <c r="R19" s="12">
        <f t="shared" si="5"/>
        <v>64041.428338577425</v>
      </c>
      <c r="S19" s="12">
        <f t="shared" si="5"/>
        <v>64041.428338577425</v>
      </c>
      <c r="T19" s="12">
        <f t="shared" si="5"/>
        <v>64041.428338577425</v>
      </c>
      <c r="U19" s="12">
        <f t="shared" si="5"/>
        <v>64041.428338577425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s="42" t="s">
        <v>3</v>
      </c>
      <c r="C21" s="12">
        <f>C11-C19</f>
        <v>0.22408495872514322</v>
      </c>
      <c r="D21" s="12">
        <f>$C11-D19</f>
        <v>0.19286854719393887</v>
      </c>
      <c r="E21" s="12">
        <f>$C11-E19</f>
        <v>0.19717191070958506</v>
      </c>
      <c r="F21" s="12">
        <f t="shared" ref="F21:U21" si="6">$C11-F19</f>
        <v>0.19657778753025923</v>
      </c>
      <c r="G21" s="12">
        <f t="shared" si="6"/>
        <v>0.19665979549608892</v>
      </c>
      <c r="H21" s="12">
        <f t="shared" si="6"/>
        <v>0.19664847545936937</v>
      </c>
      <c r="I21" s="12">
        <f t="shared" si="6"/>
        <v>0.19665003802947467</v>
      </c>
      <c r="J21" s="12">
        <f>$C11-J19</f>
        <v>0.1966498223337112</v>
      </c>
      <c r="K21" s="12">
        <f t="shared" si="6"/>
        <v>0.19664985212148167</v>
      </c>
      <c r="L21" s="12">
        <f t="shared" si="6"/>
        <v>0.19664984800328966</v>
      </c>
      <c r="M21" s="12">
        <f t="shared" si="6"/>
        <v>0.19664984857081436</v>
      </c>
      <c r="N21" s="12">
        <f t="shared" si="6"/>
        <v>0.19664984849805478</v>
      </c>
      <c r="O21" s="12">
        <f t="shared" si="6"/>
        <v>0.19664984850533074</v>
      </c>
      <c r="P21" s="12">
        <f t="shared" si="6"/>
        <v>0.19664984850533074</v>
      </c>
      <c r="Q21" s="12">
        <f t="shared" si="6"/>
        <v>0.19664984850533074</v>
      </c>
      <c r="R21" s="12">
        <f t="shared" si="6"/>
        <v>0.19664984850533074</v>
      </c>
      <c r="S21" s="12">
        <f t="shared" si="6"/>
        <v>0.19664984850533074</v>
      </c>
      <c r="T21" s="12">
        <f t="shared" si="6"/>
        <v>0.19664984850533074</v>
      </c>
      <c r="U21" s="12">
        <f t="shared" si="6"/>
        <v>0.19664984850533074</v>
      </c>
    </row>
    <row r="22" spans="2:21">
      <c r="C22" s="12">
        <f>IF(C21&lt;0,IF(C21&lt;0,C19-C9,C19),IF(29.8&lt;C21,C19+C9,C19))</f>
        <v>64041.400903467205</v>
      </c>
      <c r="D22" s="12">
        <f t="shared" ref="D22:U22" si="7">IF(D21&lt;0,IF(D21&lt;0,D19-D9,D19),IF(29.8&lt;D21,D19+D9,D19))</f>
        <v>64041.432119878737</v>
      </c>
      <c r="E22" s="12">
        <f t="shared" si="7"/>
        <v>64041.427816515221</v>
      </c>
      <c r="F22" s="12">
        <f t="shared" si="7"/>
        <v>64041.4284106384</v>
      </c>
      <c r="G22" s="12">
        <f t="shared" si="7"/>
        <v>64041.428328630434</v>
      </c>
      <c r="H22" s="12">
        <f t="shared" si="7"/>
        <v>64041.428339950471</v>
      </c>
      <c r="I22" s="12">
        <f t="shared" si="7"/>
        <v>64041.428338387901</v>
      </c>
      <c r="J22" s="12">
        <f t="shared" si="7"/>
        <v>64041.428338603597</v>
      </c>
      <c r="K22" s="12">
        <f t="shared" si="7"/>
        <v>64041.428338573809</v>
      </c>
      <c r="L22" s="12">
        <f t="shared" si="7"/>
        <v>64041.428338577927</v>
      </c>
      <c r="M22" s="12">
        <f t="shared" si="7"/>
        <v>64041.42833857736</v>
      </c>
      <c r="N22" s="12">
        <f t="shared" si="7"/>
        <v>64041.428338577432</v>
      </c>
      <c r="O22" s="12">
        <f t="shared" si="7"/>
        <v>64041.428338577425</v>
      </c>
      <c r="P22" s="12">
        <f t="shared" si="7"/>
        <v>64041.428338577425</v>
      </c>
      <c r="Q22" s="12">
        <f t="shared" si="7"/>
        <v>64041.428338577425</v>
      </c>
      <c r="R22" s="12">
        <f t="shared" si="7"/>
        <v>64041.428338577425</v>
      </c>
      <c r="S22" s="12">
        <f t="shared" si="7"/>
        <v>64041.428338577425</v>
      </c>
      <c r="T22" s="12">
        <f t="shared" si="7"/>
        <v>64041.428338577425</v>
      </c>
      <c r="U22" s="12">
        <f t="shared" si="7"/>
        <v>64041.428338577425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s="42" t="s">
        <v>1</v>
      </c>
    </row>
    <row r="26" spans="2:21">
      <c r="B26" s="34" t="s">
        <v>104</v>
      </c>
      <c r="C26" s="42" t="s">
        <v>6</v>
      </c>
      <c r="D26" s="42" t="s">
        <v>7</v>
      </c>
      <c r="E26" s="42" t="s">
        <v>8</v>
      </c>
    </row>
    <row r="27" spans="2:21">
      <c r="B27" s="33">
        <f>B2</f>
        <v>49023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64041</v>
      </c>
    </row>
    <row r="30" spans="2:21">
      <c r="B30" s="30" t="s">
        <v>9</v>
      </c>
      <c r="C30" s="31">
        <f>C29+C27/24+D27/1440+E27/86400-0.375</f>
        <v>64041.62498842593</v>
      </c>
      <c r="D30" s="35">
        <f>D11</f>
        <v>64041.400903467205</v>
      </c>
      <c r="E30" s="35">
        <f t="shared" ref="E30:U30" si="8">E11</f>
        <v>64041.432119878737</v>
      </c>
      <c r="F30" s="35">
        <f t="shared" si="8"/>
        <v>64041.427816515221</v>
      </c>
      <c r="G30" s="35">
        <f t="shared" si="8"/>
        <v>64041.4284106384</v>
      </c>
      <c r="H30" s="35">
        <f t="shared" si="8"/>
        <v>64041.428328630434</v>
      </c>
      <c r="I30" s="35">
        <f t="shared" si="8"/>
        <v>64041.428339950471</v>
      </c>
      <c r="J30" s="35">
        <f t="shared" si="8"/>
        <v>64041.428338387901</v>
      </c>
      <c r="K30" s="35">
        <f t="shared" si="8"/>
        <v>64041.428338603597</v>
      </c>
      <c r="L30" s="35">
        <f t="shared" si="8"/>
        <v>64041.428338573809</v>
      </c>
      <c r="M30" s="35">
        <f t="shared" si="8"/>
        <v>64041.428338577927</v>
      </c>
      <c r="N30" s="35">
        <f t="shared" si="8"/>
        <v>64041.42833857736</v>
      </c>
      <c r="O30" s="35">
        <f t="shared" si="8"/>
        <v>64041.428338577432</v>
      </c>
      <c r="P30" s="35">
        <f t="shared" si="8"/>
        <v>64041.428338577425</v>
      </c>
      <c r="Q30" s="35">
        <f t="shared" si="8"/>
        <v>64041.428338577425</v>
      </c>
      <c r="R30" s="35">
        <f t="shared" si="8"/>
        <v>64041.428338577425</v>
      </c>
      <c r="S30" s="35">
        <f t="shared" si="8"/>
        <v>64041.428338577425</v>
      </c>
      <c r="T30" s="35">
        <f t="shared" si="8"/>
        <v>64041.428338577425</v>
      </c>
      <c r="U30" s="35">
        <f t="shared" si="8"/>
        <v>64041.428338577425</v>
      </c>
    </row>
    <row r="31" spans="2:21">
      <c r="B31" s="30" t="s">
        <v>2</v>
      </c>
      <c r="C31" s="31">
        <f>((C30-51544.5)/365.2425+64)/86400</f>
        <v>1.1367588665859088E-3</v>
      </c>
      <c r="D31" s="31">
        <f>((D30-51544.5)/365.2425+64)/86400</f>
        <v>1.1367517656162486E-3</v>
      </c>
      <c r="E31" s="31">
        <f t="shared" ref="E31:U31" si="9">((E30-51544.5)/365.2425+64)/86400</f>
        <v>1.1367527548249506E-3</v>
      </c>
      <c r="F31" s="31">
        <f t="shared" si="9"/>
        <v>1.1367526184567895E-3</v>
      </c>
      <c r="G31" s="31">
        <f t="shared" si="9"/>
        <v>1.1367526372838034E-3</v>
      </c>
      <c r="H31" s="31">
        <f t="shared" si="9"/>
        <v>1.1367526346850747E-3</v>
      </c>
      <c r="I31" s="31">
        <f t="shared" si="9"/>
        <v>1.1367526350437921E-3</v>
      </c>
      <c r="J31" s="31">
        <f t="shared" si="9"/>
        <v>1.1367526349942763E-3</v>
      </c>
      <c r="K31" s="31">
        <f t="shared" si="9"/>
        <v>1.1367526350011116E-3</v>
      </c>
      <c r="L31" s="31">
        <f t="shared" si="9"/>
        <v>1.1367526350001675E-3</v>
      </c>
      <c r="M31" s="31">
        <f t="shared" si="9"/>
        <v>1.136752635000298E-3</v>
      </c>
      <c r="N31" s="31">
        <f t="shared" si="9"/>
        <v>1.1367526350002802E-3</v>
      </c>
      <c r="O31" s="31">
        <f t="shared" si="9"/>
        <v>1.1367526350002824E-3</v>
      </c>
      <c r="P31" s="31">
        <f t="shared" si="9"/>
        <v>1.1367526350002824E-3</v>
      </c>
      <c r="Q31" s="31">
        <f t="shared" si="9"/>
        <v>1.1367526350002824E-3</v>
      </c>
      <c r="R31" s="31">
        <f t="shared" si="9"/>
        <v>1.1367526350002824E-3</v>
      </c>
      <c r="S31" s="31">
        <f t="shared" si="9"/>
        <v>1.1367526350002824E-3</v>
      </c>
      <c r="T31" s="31">
        <f t="shared" si="9"/>
        <v>1.1367526350002824E-3</v>
      </c>
      <c r="U31" s="31">
        <f t="shared" si="9"/>
        <v>1.1367526350002824E-3</v>
      </c>
    </row>
    <row r="32" spans="2:21">
      <c r="B32" s="30" t="s">
        <v>10</v>
      </c>
      <c r="C32" s="31">
        <f>(C30-51544.5+C31)/36525</f>
        <v>0.34215266598726346</v>
      </c>
      <c r="D32" s="31">
        <f>(D30-51544.5+D31)/36525</f>
        <v>0.3421465308752627</v>
      </c>
      <c r="E32" s="31">
        <f t="shared" ref="E32:U32" si="10">(E30-51544.5+E31)/36525</f>
        <v>0.34214738553405866</v>
      </c>
      <c r="F32" s="31">
        <f t="shared" si="10"/>
        <v>0.34214726771438303</v>
      </c>
      <c r="G32" s="31">
        <f t="shared" si="10"/>
        <v>0.34214728398058963</v>
      </c>
      <c r="H32" s="31">
        <f t="shared" si="10"/>
        <v>0.34214728173533387</v>
      </c>
      <c r="I32" s="31">
        <f t="shared" si="10"/>
        <v>0.34214728204525957</v>
      </c>
      <c r="J32" s="31">
        <f t="shared" si="10"/>
        <v>0.34214728200247874</v>
      </c>
      <c r="K32" s="31">
        <f t="shared" si="10"/>
        <v>0.34214728200838418</v>
      </c>
      <c r="L32" s="31">
        <f t="shared" si="10"/>
        <v>0.34214728200756861</v>
      </c>
      <c r="M32" s="31">
        <f t="shared" si="10"/>
        <v>0.34214728200768135</v>
      </c>
      <c r="N32" s="31">
        <f t="shared" si="10"/>
        <v>0.34214728200766581</v>
      </c>
      <c r="O32" s="31">
        <f t="shared" si="10"/>
        <v>0.34214728200766781</v>
      </c>
      <c r="P32" s="31">
        <f t="shared" si="10"/>
        <v>0.34214728200766764</v>
      </c>
      <c r="Q32" s="31">
        <f t="shared" si="10"/>
        <v>0.34214728200766764</v>
      </c>
      <c r="R32" s="31">
        <f t="shared" si="10"/>
        <v>0.34214728200766764</v>
      </c>
      <c r="S32" s="31">
        <f t="shared" si="10"/>
        <v>0.34214728200766764</v>
      </c>
      <c r="T32" s="31">
        <f t="shared" si="10"/>
        <v>0.34214728200766764</v>
      </c>
      <c r="U32" s="31">
        <f t="shared" si="10"/>
        <v>0.34214728200766764</v>
      </c>
    </row>
    <row r="33" spans="2:21">
      <c r="B33" s="7" t="s">
        <v>11</v>
      </c>
      <c r="C33" s="31">
        <f>218.3166+481267.811*C32-0.0015*C32*C32</f>
        <v>164885.38101190174</v>
      </c>
      <c r="D33" s="42">
        <f>218.3166+481267.811*D32-0.0015*D32*D32</f>
        <v>164882.42837998521</v>
      </c>
      <c r="E33" s="42">
        <f t="shared" ref="E33:U33" si="11">218.3166+481267.811*E32-0.0015*E32*E32</f>
        <v>164882.83969975219</v>
      </c>
      <c r="F33" s="42">
        <f t="shared" si="11"/>
        <v>164882.78299693496</v>
      </c>
      <c r="G33" s="42">
        <f t="shared" si="11"/>
        <v>164882.79082533659</v>
      </c>
      <c r="H33" s="42">
        <f t="shared" si="11"/>
        <v>164882.78974476724</v>
      </c>
      <c r="I33" s="42">
        <f t="shared" si="11"/>
        <v>164882.78989392452</v>
      </c>
      <c r="J33" s="42">
        <f t="shared" si="11"/>
        <v>164882.78987333548</v>
      </c>
      <c r="K33" s="42">
        <f t="shared" si="11"/>
        <v>164882.78987617759</v>
      </c>
      <c r="L33" s="42">
        <f t="shared" si="11"/>
        <v>164882.78987578506</v>
      </c>
      <c r="M33" s="42">
        <f t="shared" si="11"/>
        <v>164882.78987583934</v>
      </c>
      <c r="N33" s="42">
        <f t="shared" si="11"/>
        <v>164882.78987583186</v>
      </c>
      <c r="O33" s="42">
        <f t="shared" si="11"/>
        <v>164882.78987583282</v>
      </c>
      <c r="P33" s="42">
        <f t="shared" si="11"/>
        <v>164882.78987583274</v>
      </c>
      <c r="Q33" s="42">
        <f t="shared" si="11"/>
        <v>164882.78987583274</v>
      </c>
      <c r="R33" s="42">
        <f t="shared" si="11"/>
        <v>164882.78987583274</v>
      </c>
      <c r="S33" s="42">
        <f t="shared" si="11"/>
        <v>164882.78987583274</v>
      </c>
      <c r="T33" s="42">
        <f t="shared" si="11"/>
        <v>164882.78987583274</v>
      </c>
      <c r="U33" s="42">
        <f t="shared" si="11"/>
        <v>164882.78987583274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164882.22026638465</v>
      </c>
      <c r="D35" s="31">
        <f>D33+6.2888*COS((477198.868*D32+44.963)*D34)</f>
        <v>164878.99407455104</v>
      </c>
      <c r="E35" s="31">
        <f t="shared" ref="E35:U35" si="13">E33+6.2888*COS((477198.868*E32+44.963)*E34)</f>
        <v>164879.44298147119</v>
      </c>
      <c r="F35" s="31">
        <f t="shared" si="13"/>
        <v>164879.38108677615</v>
      </c>
      <c r="G35" s="31">
        <f t="shared" si="13"/>
        <v>164879.38963177463</v>
      </c>
      <c r="H35" s="31">
        <f t="shared" si="13"/>
        <v>164879.38845228832</v>
      </c>
      <c r="I35" s="31">
        <f t="shared" si="13"/>
        <v>164879.38861509963</v>
      </c>
      <c r="J35" s="31">
        <f t="shared" si="13"/>
        <v>164879.38859262582</v>
      </c>
      <c r="K35" s="31">
        <f t="shared" si="13"/>
        <v>164879.38859572812</v>
      </c>
      <c r="L35" s="31">
        <f t="shared" si="13"/>
        <v>164879.38859529965</v>
      </c>
      <c r="M35" s="31">
        <f t="shared" si="13"/>
        <v>164879.38859535891</v>
      </c>
      <c r="N35" s="31">
        <f t="shared" si="13"/>
        <v>164879.38859535073</v>
      </c>
      <c r="O35" s="31">
        <f t="shared" si="13"/>
        <v>164879.38859535177</v>
      </c>
      <c r="P35" s="31">
        <f t="shared" si="13"/>
        <v>164879.38859535169</v>
      </c>
      <c r="Q35" s="31">
        <f t="shared" si="13"/>
        <v>164879.38859535169</v>
      </c>
      <c r="R35" s="31">
        <f t="shared" si="13"/>
        <v>164879.38859535169</v>
      </c>
      <c r="S35" s="31">
        <f t="shared" si="13"/>
        <v>164879.38859535169</v>
      </c>
      <c r="T35" s="31">
        <f t="shared" si="13"/>
        <v>164879.38859535169</v>
      </c>
      <c r="U35" s="31">
        <f t="shared" si="13"/>
        <v>164879.38859535169</v>
      </c>
    </row>
    <row r="36" spans="2:21">
      <c r="B36" s="30" t="s">
        <v>5</v>
      </c>
      <c r="C36" s="31">
        <f>C35+1.274*COS((413335.35*C32+10.74)*C34)</f>
        <v>164883.11373134734</v>
      </c>
      <c r="D36" s="31">
        <f>D35+1.274*COS((413335.35*D32+10.74)*D34)</f>
        <v>164879.84648234208</v>
      </c>
      <c r="E36" s="31">
        <f t="shared" ref="E36:U36" si="14">E35+1.274*COS((413335.35*E32+10.74)*E34)</f>
        <v>164880.30121072993</v>
      </c>
      <c r="F36" s="31">
        <f t="shared" si="14"/>
        <v>164880.23851544556</v>
      </c>
      <c r="G36" s="31">
        <f t="shared" si="14"/>
        <v>164880.24717101041</v>
      </c>
      <c r="H36" s="31">
        <f t="shared" si="14"/>
        <v>164880.2459762631</v>
      </c>
      <c r="I36" s="31">
        <f t="shared" si="14"/>
        <v>164880.24614118101</v>
      </c>
      <c r="J36" s="31">
        <f t="shared" si="14"/>
        <v>164880.2461184164</v>
      </c>
      <c r="K36" s="31">
        <f t="shared" si="14"/>
        <v>164880.24612155886</v>
      </c>
      <c r="L36" s="31">
        <f t="shared" si="14"/>
        <v>164880.24612112483</v>
      </c>
      <c r="M36" s="31">
        <f t="shared" si="14"/>
        <v>164880.24612118484</v>
      </c>
      <c r="N36" s="31">
        <f t="shared" si="14"/>
        <v>164880.24612117658</v>
      </c>
      <c r="O36" s="31">
        <f t="shared" si="14"/>
        <v>164880.24612117762</v>
      </c>
      <c r="P36" s="31">
        <f t="shared" si="14"/>
        <v>164880.24612117754</v>
      </c>
      <c r="Q36" s="31">
        <f t="shared" si="14"/>
        <v>164880.24612117754</v>
      </c>
      <c r="R36" s="31">
        <f t="shared" si="14"/>
        <v>164880.24612117754</v>
      </c>
      <c r="S36" s="31">
        <f t="shared" si="14"/>
        <v>164880.24612117754</v>
      </c>
      <c r="T36" s="31">
        <f t="shared" si="14"/>
        <v>164880.24612117754</v>
      </c>
      <c r="U36" s="31">
        <f t="shared" si="14"/>
        <v>164880.24612117754</v>
      </c>
    </row>
    <row r="37" spans="2:21">
      <c r="B37" s="7" t="s">
        <v>12</v>
      </c>
      <c r="C37" s="42">
        <f>C36+0.6583*COS((890534.22*C32+145.7)*C34)</f>
        <v>164883.27697118034</v>
      </c>
      <c r="D37" s="42">
        <f>D36+0.6583*COS((890534.22*D32+145.7)*D34)</f>
        <v>164879.94826006715</v>
      </c>
      <c r="E37" s="42">
        <f t="shared" ref="E37:U37" si="15">E36+0.6583*COS((890534.22*E32+145.7)*E34)</f>
        <v>164880.41161876937</v>
      </c>
      <c r="F37" s="42">
        <f t="shared" si="15"/>
        <v>164880.34773486952</v>
      </c>
      <c r="G37" s="42">
        <f t="shared" si="15"/>
        <v>164880.35655455673</v>
      </c>
      <c r="H37" s="42">
        <f t="shared" si="15"/>
        <v>164880.35533715572</v>
      </c>
      <c r="I37" s="42">
        <f t="shared" si="15"/>
        <v>164880.35550520066</v>
      </c>
      <c r="J37" s="42">
        <f t="shared" si="15"/>
        <v>164880.35548200441</v>
      </c>
      <c r="K37" s="42">
        <f t="shared" si="15"/>
        <v>164880.35548520644</v>
      </c>
      <c r="L37" s="42">
        <f t="shared" si="15"/>
        <v>164880.35548476418</v>
      </c>
      <c r="M37" s="42">
        <f t="shared" si="15"/>
        <v>164880.35548482533</v>
      </c>
      <c r="N37" s="42">
        <f t="shared" si="15"/>
        <v>164880.35548481692</v>
      </c>
      <c r="O37" s="42">
        <f t="shared" si="15"/>
        <v>164880.35548481796</v>
      </c>
      <c r="P37" s="42">
        <f t="shared" si="15"/>
        <v>164880.35548481788</v>
      </c>
      <c r="Q37" s="42">
        <f t="shared" si="15"/>
        <v>164880.35548481788</v>
      </c>
      <c r="R37" s="42">
        <f t="shared" si="15"/>
        <v>164880.35548481788</v>
      </c>
      <c r="S37" s="42">
        <f t="shared" si="15"/>
        <v>164880.35548481788</v>
      </c>
      <c r="T37" s="42">
        <f t="shared" si="15"/>
        <v>164880.35548481788</v>
      </c>
      <c r="U37" s="42">
        <f t="shared" si="15"/>
        <v>164880.35548481788</v>
      </c>
    </row>
    <row r="38" spans="2:21">
      <c r="B38" s="7" t="s">
        <v>13</v>
      </c>
      <c r="C38" s="42">
        <f>C37+0.2136*COS((954397.74*C32+179.93)*C34)</f>
        <v>164883.09135977834</v>
      </c>
      <c r="D38" s="42">
        <f>D37+0.2136*COS((954397.74*D32+179.93)*D34)</f>
        <v>164879.75283343313</v>
      </c>
      <c r="E38" s="42">
        <f t="shared" ref="E38:U38" si="16">E37+0.2136*COS((954397.74*E32+179.93)*E34)</f>
        <v>164880.21743931706</v>
      </c>
      <c r="F38" s="42">
        <f t="shared" si="16"/>
        <v>164880.15338114151</v>
      </c>
      <c r="G38" s="42">
        <f t="shared" si="16"/>
        <v>164880.16222484471</v>
      </c>
      <c r="H38" s="42">
        <f t="shared" si="16"/>
        <v>164880.16100412791</v>
      </c>
      <c r="I38" s="42">
        <f t="shared" si="16"/>
        <v>164880.16117263053</v>
      </c>
      <c r="J38" s="42">
        <f t="shared" si="16"/>
        <v>164880.1611493711</v>
      </c>
      <c r="K38" s="42">
        <f t="shared" si="16"/>
        <v>164880.16115258183</v>
      </c>
      <c r="L38" s="42">
        <f t="shared" si="16"/>
        <v>164880.16115213837</v>
      </c>
      <c r="M38" s="42">
        <f t="shared" si="16"/>
        <v>164880.1611521997</v>
      </c>
      <c r="N38" s="42">
        <f t="shared" si="16"/>
        <v>164880.16115219126</v>
      </c>
      <c r="O38" s="42">
        <f t="shared" si="16"/>
        <v>164880.1611521923</v>
      </c>
      <c r="P38" s="42">
        <f t="shared" si="16"/>
        <v>164880.16115219222</v>
      </c>
      <c r="Q38" s="42">
        <f t="shared" si="16"/>
        <v>164880.16115219222</v>
      </c>
      <c r="R38" s="42">
        <f t="shared" si="16"/>
        <v>164880.16115219222</v>
      </c>
      <c r="S38" s="42">
        <f t="shared" si="16"/>
        <v>164880.16115219222</v>
      </c>
      <c r="T38" s="42">
        <f t="shared" si="16"/>
        <v>164880.16115219222</v>
      </c>
      <c r="U38" s="42">
        <f t="shared" si="16"/>
        <v>164880.16115219222</v>
      </c>
    </row>
    <row r="39" spans="2:21">
      <c r="B39" s="7" t="s">
        <v>14</v>
      </c>
      <c r="C39" s="42">
        <f>C38+0.1851*COS((35999.05*C32+87.53)*C34)</f>
        <v>164882.91281940698</v>
      </c>
      <c r="D39" s="42">
        <f>D38+0.1851*COS((35999.05*D32+87.53)*D34)</f>
        <v>164879.57448265143</v>
      </c>
      <c r="E39" s="42">
        <f t="shared" ref="E39:U39" si="17">E38+0.1851*COS((35999.05*E32+87.53)*E34)</f>
        <v>164880.03906196542</v>
      </c>
      <c r="F39" s="42">
        <f t="shared" si="17"/>
        <v>164879.97500744966</v>
      </c>
      <c r="G39" s="42">
        <f t="shared" si="17"/>
        <v>164879.98385064752</v>
      </c>
      <c r="H39" s="42">
        <f t="shared" si="17"/>
        <v>164879.98263000045</v>
      </c>
      <c r="I39" s="42">
        <f t="shared" si="17"/>
        <v>164879.98279849344</v>
      </c>
      <c r="J39" s="42">
        <f t="shared" si="17"/>
        <v>164879.98277523534</v>
      </c>
      <c r="K39" s="42">
        <f t="shared" si="17"/>
        <v>164879.9827784459</v>
      </c>
      <c r="L39" s="42">
        <f t="shared" si="17"/>
        <v>164879.98277800248</v>
      </c>
      <c r="M39" s="42">
        <f t="shared" si="17"/>
        <v>164879.9827780638</v>
      </c>
      <c r="N39" s="42">
        <f t="shared" si="17"/>
        <v>164879.98277805536</v>
      </c>
      <c r="O39" s="42">
        <f t="shared" si="17"/>
        <v>164879.98277805641</v>
      </c>
      <c r="P39" s="42">
        <f t="shared" si="17"/>
        <v>164879.98277805632</v>
      </c>
      <c r="Q39" s="42">
        <f t="shared" si="17"/>
        <v>164879.98277805632</v>
      </c>
      <c r="R39" s="42">
        <f t="shared" si="17"/>
        <v>164879.98277805632</v>
      </c>
      <c r="S39" s="42">
        <f t="shared" si="17"/>
        <v>164879.98277805632</v>
      </c>
      <c r="T39" s="42">
        <f t="shared" si="17"/>
        <v>164879.98277805632</v>
      </c>
      <c r="U39" s="42">
        <f t="shared" si="17"/>
        <v>164879.98277805632</v>
      </c>
    </row>
    <row r="40" spans="2:21">
      <c r="B40" s="7" t="s">
        <v>15</v>
      </c>
      <c r="C40" s="42">
        <f>C39+0.1144*COS((966404*C32+276.5)*C34)</f>
        <v>164882.90443095946</v>
      </c>
      <c r="D40" s="42">
        <f>D39+0.1144*COS((966404*D32+276.5)*D34)</f>
        <v>164879.57792432027</v>
      </c>
      <c r="E40" s="42">
        <f t="shared" ref="E40:U40" si="18">E39+0.1144*COS((966404*E32+276.5)*E34)</f>
        <v>164880.04085495029</v>
      </c>
      <c r="F40" s="42">
        <f t="shared" si="18"/>
        <v>164879.97702774504</v>
      </c>
      <c r="G40" s="42">
        <f t="shared" si="18"/>
        <v>164879.98583956083</v>
      </c>
      <c r="H40" s="42">
        <f t="shared" si="18"/>
        <v>164879.98462324549</v>
      </c>
      <c r="I40" s="42">
        <f t="shared" si="18"/>
        <v>164879.98479114054</v>
      </c>
      <c r="J40" s="42">
        <f t="shared" si="18"/>
        <v>164879.98476796498</v>
      </c>
      <c r="K40" s="42">
        <f t="shared" si="18"/>
        <v>164879.98477116416</v>
      </c>
      <c r="L40" s="42">
        <f t="shared" si="18"/>
        <v>164879.98477072231</v>
      </c>
      <c r="M40" s="42">
        <f t="shared" si="18"/>
        <v>164879.9847707834</v>
      </c>
      <c r="N40" s="42">
        <f t="shared" si="18"/>
        <v>164879.98477077499</v>
      </c>
      <c r="O40" s="42">
        <f t="shared" si="18"/>
        <v>164879.98477077603</v>
      </c>
      <c r="P40" s="42">
        <f t="shared" si="18"/>
        <v>164879.98477077595</v>
      </c>
      <c r="Q40" s="42">
        <f t="shared" si="18"/>
        <v>164879.98477077595</v>
      </c>
      <c r="R40" s="42">
        <f t="shared" si="18"/>
        <v>164879.98477077595</v>
      </c>
      <c r="S40" s="42">
        <f t="shared" si="18"/>
        <v>164879.98477077595</v>
      </c>
      <c r="T40" s="42">
        <f t="shared" si="18"/>
        <v>164879.98477077595</v>
      </c>
      <c r="U40" s="42">
        <f t="shared" si="18"/>
        <v>164879.98477077595</v>
      </c>
    </row>
    <row r="41" spans="2:21">
      <c r="B41" s="7" t="s">
        <v>16</v>
      </c>
      <c r="C41" s="42">
        <f>C40+0.0588*COS((63863.5*C32+124.2)*C34)</f>
        <v>164882.96115592099</v>
      </c>
      <c r="D41" s="42">
        <f>D40+0.0588*COS((63863.5*D32+124.2)*D34)</f>
        <v>164879.63475383213</v>
      </c>
      <c r="E41" s="42">
        <f t="shared" ref="E41:U41" si="19">E40+0.0588*COS((63863.5*E32+124.2)*E34)</f>
        <v>164880.09767005683</v>
      </c>
      <c r="F41" s="42">
        <f t="shared" si="19"/>
        <v>164880.03384484051</v>
      </c>
      <c r="G41" s="42">
        <f t="shared" si="19"/>
        <v>164880.04265638176</v>
      </c>
      <c r="H41" s="42">
        <f t="shared" si="19"/>
        <v>164880.04144010431</v>
      </c>
      <c r="I41" s="42">
        <f t="shared" si="19"/>
        <v>164880.04160799415</v>
      </c>
      <c r="J41" s="42">
        <f t="shared" si="19"/>
        <v>164880.04158481929</v>
      </c>
      <c r="K41" s="42">
        <f t="shared" si="19"/>
        <v>164880.04158801839</v>
      </c>
      <c r="L41" s="42">
        <f t="shared" si="19"/>
        <v>164880.04158757653</v>
      </c>
      <c r="M41" s="42">
        <f t="shared" si="19"/>
        <v>164880.04158763762</v>
      </c>
      <c r="N41" s="42">
        <f t="shared" si="19"/>
        <v>164880.04158762921</v>
      </c>
      <c r="O41" s="42">
        <f t="shared" si="19"/>
        <v>164880.04158763026</v>
      </c>
      <c r="P41" s="42">
        <f t="shared" si="19"/>
        <v>164880.04158763017</v>
      </c>
      <c r="Q41" s="42">
        <f t="shared" si="19"/>
        <v>164880.04158763017</v>
      </c>
      <c r="R41" s="42">
        <f t="shared" si="19"/>
        <v>164880.04158763017</v>
      </c>
      <c r="S41" s="42">
        <f t="shared" si="19"/>
        <v>164880.04158763017</v>
      </c>
      <c r="T41" s="42">
        <f t="shared" si="19"/>
        <v>164880.04158763017</v>
      </c>
      <c r="U41" s="42">
        <f t="shared" si="19"/>
        <v>164880.04158763017</v>
      </c>
    </row>
    <row r="42" spans="2:21">
      <c r="B42" s="7" t="s">
        <v>17</v>
      </c>
      <c r="C42" s="42">
        <f>C41+0.0571*COS((377336.3*C32+13.2)*C34)</f>
        <v>164882.9324515879</v>
      </c>
      <c r="D42" s="42">
        <f>D41+0.0571*COS((377336.3*D32+13.2)*D34)</f>
        <v>164879.6040790831</v>
      </c>
      <c r="E42" s="42">
        <f t="shared" ref="E42:U42" si="20">E41+0.0571*COS((377336.3*E32+13.2)*E34)</f>
        <v>164880.06726686953</v>
      </c>
      <c r="F42" s="42">
        <f t="shared" si="20"/>
        <v>164880.00340415942</v>
      </c>
      <c r="G42" s="42">
        <f t="shared" si="20"/>
        <v>164880.01222087597</v>
      </c>
      <c r="H42" s="42">
        <f t="shared" si="20"/>
        <v>164880.01100388414</v>
      </c>
      <c r="I42" s="42">
        <f t="shared" si="20"/>
        <v>164880.01117187261</v>
      </c>
      <c r="J42" s="42">
        <f t="shared" si="20"/>
        <v>164880.01114868413</v>
      </c>
      <c r="K42" s="42">
        <f t="shared" si="20"/>
        <v>164880.01115188509</v>
      </c>
      <c r="L42" s="42">
        <f t="shared" si="20"/>
        <v>164880.011151443</v>
      </c>
      <c r="M42" s="42">
        <f t="shared" si="20"/>
        <v>164880.01115150412</v>
      </c>
      <c r="N42" s="42">
        <f t="shared" si="20"/>
        <v>164880.01115149571</v>
      </c>
      <c r="O42" s="42">
        <f t="shared" si="20"/>
        <v>164880.01115149676</v>
      </c>
      <c r="P42" s="42">
        <f t="shared" si="20"/>
        <v>164880.01115149667</v>
      </c>
      <c r="Q42" s="42">
        <f t="shared" si="20"/>
        <v>164880.01115149667</v>
      </c>
      <c r="R42" s="42">
        <f t="shared" si="20"/>
        <v>164880.01115149667</v>
      </c>
      <c r="S42" s="42">
        <f t="shared" si="20"/>
        <v>164880.01115149667</v>
      </c>
      <c r="T42" s="42">
        <f t="shared" si="20"/>
        <v>164880.01115149667</v>
      </c>
      <c r="U42" s="42">
        <f t="shared" si="20"/>
        <v>164880.01115149667</v>
      </c>
    </row>
    <row r="43" spans="2:21">
      <c r="B43" s="7" t="s">
        <v>18</v>
      </c>
      <c r="C43" s="42">
        <f>C42+0.0533*COS((1367733.1*C32+280.7)*C34)</f>
        <v>164882.91796279428</v>
      </c>
      <c r="D43" s="42">
        <f>D42+0.0533*COS((1367733.1*D32+280.7)*D34)</f>
        <v>164879.58226016592</v>
      </c>
      <c r="E43" s="42">
        <f t="shared" ref="E43:U43" si="21">E42+0.0533*COS((1367733.1*E32+280.7)*E34)</f>
        <v>164880.04644455979</v>
      </c>
      <c r="F43" s="42">
        <f t="shared" si="21"/>
        <v>164879.98244393713</v>
      </c>
      <c r="G43" s="42">
        <f t="shared" si="21"/>
        <v>164879.99127968407</v>
      </c>
      <c r="H43" s="42">
        <f t="shared" si="21"/>
        <v>164879.99006006526</v>
      </c>
      <c r="I43" s="42">
        <f t="shared" si="21"/>
        <v>164879.99022841634</v>
      </c>
      <c r="J43" s="42">
        <f t="shared" si="21"/>
        <v>164879.9902051778</v>
      </c>
      <c r="K43" s="42">
        <f t="shared" si="21"/>
        <v>164879.99020838569</v>
      </c>
      <c r="L43" s="42">
        <f t="shared" si="21"/>
        <v>164879.99020794264</v>
      </c>
      <c r="M43" s="42">
        <f t="shared" si="21"/>
        <v>164879.99020800387</v>
      </c>
      <c r="N43" s="42">
        <f t="shared" si="21"/>
        <v>164879.99020799546</v>
      </c>
      <c r="O43" s="42">
        <f t="shared" si="21"/>
        <v>164879.99020799651</v>
      </c>
      <c r="P43" s="42">
        <f t="shared" si="21"/>
        <v>164879.99020799642</v>
      </c>
      <c r="Q43" s="42">
        <f t="shared" si="21"/>
        <v>164879.99020799642</v>
      </c>
      <c r="R43" s="42">
        <f t="shared" si="21"/>
        <v>164879.99020799642</v>
      </c>
      <c r="S43" s="42">
        <f t="shared" si="21"/>
        <v>164879.99020799642</v>
      </c>
      <c r="T43" s="42">
        <f t="shared" si="21"/>
        <v>164879.99020799642</v>
      </c>
      <c r="U43" s="42">
        <f t="shared" si="21"/>
        <v>164879.99020799642</v>
      </c>
    </row>
    <row r="44" spans="2:21">
      <c r="B44" s="7" t="s">
        <v>19</v>
      </c>
      <c r="C44" s="42">
        <f>C43+0.0458*COS((854535.2*C32+148.2)*C34)</f>
        <v>164882.87817822737</v>
      </c>
      <c r="D44" s="42">
        <f>D43+0.0458*COS((854535.2*D32+148.2)*D34)</f>
        <v>164879.54056876776</v>
      </c>
      <c r="E44" s="42">
        <f t="shared" ref="E44:U44" si="22">E43+0.0458*COS((854535.2*E32+148.2)*E34)</f>
        <v>164880.00499821597</v>
      </c>
      <c r="F44" s="42">
        <f t="shared" si="22"/>
        <v>164879.94096341007</v>
      </c>
      <c r="G44" s="42">
        <f t="shared" si="22"/>
        <v>164879.94980386875</v>
      </c>
      <c r="H44" s="42">
        <f t="shared" si="22"/>
        <v>164879.94858359941</v>
      </c>
      <c r="I44" s="42">
        <f t="shared" si="22"/>
        <v>164879.94875204028</v>
      </c>
      <c r="J44" s="42">
        <f t="shared" si="22"/>
        <v>164879.94872878934</v>
      </c>
      <c r="K44" s="42">
        <f t="shared" si="22"/>
        <v>164879.94873199894</v>
      </c>
      <c r="L44" s="42">
        <f t="shared" si="22"/>
        <v>164879.94873155566</v>
      </c>
      <c r="M44" s="42">
        <f t="shared" si="22"/>
        <v>164879.94873161693</v>
      </c>
      <c r="N44" s="42">
        <f t="shared" si="22"/>
        <v>164879.94873160851</v>
      </c>
      <c r="O44" s="42">
        <f t="shared" si="22"/>
        <v>164879.94873160956</v>
      </c>
      <c r="P44" s="42">
        <f t="shared" si="22"/>
        <v>164879.94873160947</v>
      </c>
      <c r="Q44" s="42">
        <f t="shared" si="22"/>
        <v>164879.94873160947</v>
      </c>
      <c r="R44" s="42">
        <f t="shared" si="22"/>
        <v>164879.94873160947</v>
      </c>
      <c r="S44" s="42">
        <f t="shared" si="22"/>
        <v>164879.94873160947</v>
      </c>
      <c r="T44" s="42">
        <f t="shared" si="22"/>
        <v>164879.94873160947</v>
      </c>
      <c r="U44" s="42">
        <f t="shared" si="22"/>
        <v>164879.94873160947</v>
      </c>
    </row>
    <row r="45" spans="2:21">
      <c r="B45" s="7" t="s">
        <v>20</v>
      </c>
      <c r="C45" s="42">
        <f>C44+0.0409*COS((441199.8*C32+47.4)*C34)</f>
        <v>164882.83865568539</v>
      </c>
      <c r="D45" s="42">
        <f>D44+0.0409*COS((441199.8*D32+47.4)*D34)</f>
        <v>164879.50158737416</v>
      </c>
      <c r="E45" s="42">
        <f t="shared" ref="E45:U45" si="23">E44+0.0409*COS((441199.8*E32+47.4)*E34)</f>
        <v>164879.96593619275</v>
      </c>
      <c r="F45" s="42">
        <f t="shared" si="23"/>
        <v>164879.90191240163</v>
      </c>
      <c r="G45" s="42">
        <f t="shared" si="23"/>
        <v>164879.91075133771</v>
      </c>
      <c r="H45" s="42">
        <f t="shared" si="23"/>
        <v>164879.90953127851</v>
      </c>
      <c r="I45" s="42">
        <f t="shared" si="23"/>
        <v>164879.90969969035</v>
      </c>
      <c r="J45" s="42">
        <f t="shared" si="23"/>
        <v>164879.90967644344</v>
      </c>
      <c r="K45" s="42">
        <f t="shared" si="23"/>
        <v>164879.90967965248</v>
      </c>
      <c r="L45" s="42">
        <f t="shared" si="23"/>
        <v>164879.90967920926</v>
      </c>
      <c r="M45" s="42">
        <f t="shared" si="23"/>
        <v>164879.90967927052</v>
      </c>
      <c r="N45" s="42">
        <f t="shared" si="23"/>
        <v>164879.90967926211</v>
      </c>
      <c r="O45" s="42">
        <f t="shared" si="23"/>
        <v>164879.90967926316</v>
      </c>
      <c r="P45" s="42">
        <f t="shared" si="23"/>
        <v>164879.90967926307</v>
      </c>
      <c r="Q45" s="42">
        <f t="shared" si="23"/>
        <v>164879.90967926307</v>
      </c>
      <c r="R45" s="42">
        <f t="shared" si="23"/>
        <v>164879.90967926307</v>
      </c>
      <c r="S45" s="42">
        <f t="shared" si="23"/>
        <v>164879.90967926307</v>
      </c>
      <c r="T45" s="42">
        <f t="shared" si="23"/>
        <v>164879.90967926307</v>
      </c>
      <c r="U45" s="42">
        <f t="shared" si="23"/>
        <v>164879.90967926307</v>
      </c>
    </row>
    <row r="46" spans="2:21">
      <c r="B46" s="7" t="s">
        <v>21</v>
      </c>
      <c r="C46" s="42">
        <f>C45+0.0347*COS((445267.1*C32+27.9)*C34)</f>
        <v>164882.83429139614</v>
      </c>
      <c r="D46" s="42">
        <f>D45+0.0347*COS((445267.1*D32+27.9)*D34)</f>
        <v>164879.49886872098</v>
      </c>
      <c r="E46" s="42">
        <f t="shared" ref="E46:U46" si="24">E45+0.0347*COS((445267.1*E32+27.9)*E34)</f>
        <v>164879.9629878366</v>
      </c>
      <c r="F46" s="42">
        <f t="shared" si="24"/>
        <v>164879.89899570387</v>
      </c>
      <c r="G46" s="42">
        <f t="shared" si="24"/>
        <v>164879.90783026902</v>
      </c>
      <c r="H46" s="42">
        <f t="shared" si="24"/>
        <v>164879.90661081314</v>
      </c>
      <c r="I46" s="42">
        <f t="shared" si="24"/>
        <v>164879.90677914172</v>
      </c>
      <c r="J46" s="42">
        <f t="shared" si="24"/>
        <v>164879.9067559063</v>
      </c>
      <c r="K46" s="42">
        <f t="shared" si="24"/>
        <v>164879.90675911374</v>
      </c>
      <c r="L46" s="42">
        <f t="shared" si="24"/>
        <v>164879.90675867075</v>
      </c>
      <c r="M46" s="42">
        <f t="shared" si="24"/>
        <v>164879.90675873199</v>
      </c>
      <c r="N46" s="42">
        <f t="shared" si="24"/>
        <v>164879.90675872358</v>
      </c>
      <c r="O46" s="42">
        <f t="shared" si="24"/>
        <v>164879.90675872462</v>
      </c>
      <c r="P46" s="42">
        <f t="shared" si="24"/>
        <v>164879.90675872454</v>
      </c>
      <c r="Q46" s="42">
        <f t="shared" si="24"/>
        <v>164879.90675872454</v>
      </c>
      <c r="R46" s="42">
        <f t="shared" si="24"/>
        <v>164879.90675872454</v>
      </c>
      <c r="S46" s="42">
        <f t="shared" si="24"/>
        <v>164879.90675872454</v>
      </c>
      <c r="T46" s="42">
        <f t="shared" si="24"/>
        <v>164879.90675872454</v>
      </c>
      <c r="U46" s="42">
        <f t="shared" si="24"/>
        <v>164879.90675872454</v>
      </c>
    </row>
    <row r="47" spans="2:21">
      <c r="B47" s="7" t="s">
        <v>22</v>
      </c>
      <c r="C47" s="42">
        <f>C46+0.0304*COS((513197.9*C32+222.5)*C34)</f>
        <v>164882.81297253139</v>
      </c>
      <c r="D47" s="42">
        <f>D46+0.0304*COS((513197.9*D32+222.5)*D34)</f>
        <v>164879.47877234855</v>
      </c>
      <c r="E47" s="42">
        <f t="shared" ref="E47:U47" si="25">E46+0.0304*COS((513197.9*E32+222.5)*E34)</f>
        <v>164879.94271744025</v>
      </c>
      <c r="F47" s="42">
        <f t="shared" si="25"/>
        <v>164879.87874922738</v>
      </c>
      <c r="G47" s="42">
        <f t="shared" si="25"/>
        <v>164879.88758048881</v>
      </c>
      <c r="H47" s="42">
        <f t="shared" si="25"/>
        <v>164879.8863614889</v>
      </c>
      <c r="I47" s="42">
        <f t="shared" si="25"/>
        <v>164879.88652975456</v>
      </c>
      <c r="J47" s="42">
        <f t="shared" si="25"/>
        <v>164879.88650652781</v>
      </c>
      <c r="K47" s="42">
        <f t="shared" si="25"/>
        <v>164879.88650973406</v>
      </c>
      <c r="L47" s="42">
        <f t="shared" si="25"/>
        <v>164879.88650929125</v>
      </c>
      <c r="M47" s="42">
        <f t="shared" si="25"/>
        <v>164879.88650935245</v>
      </c>
      <c r="N47" s="42">
        <f t="shared" si="25"/>
        <v>164879.88650934404</v>
      </c>
      <c r="O47" s="42">
        <f t="shared" si="25"/>
        <v>164879.88650934509</v>
      </c>
      <c r="P47" s="42">
        <f t="shared" si="25"/>
        <v>164879.886509345</v>
      </c>
      <c r="Q47" s="42">
        <f t="shared" si="25"/>
        <v>164879.886509345</v>
      </c>
      <c r="R47" s="42">
        <f t="shared" si="25"/>
        <v>164879.886509345</v>
      </c>
      <c r="S47" s="42">
        <f t="shared" si="25"/>
        <v>164879.886509345</v>
      </c>
      <c r="T47" s="42">
        <f t="shared" si="25"/>
        <v>164879.886509345</v>
      </c>
      <c r="U47" s="42">
        <f t="shared" si="25"/>
        <v>164879.886509345</v>
      </c>
    </row>
    <row r="48" spans="2:21">
      <c r="B48" s="7" t="s">
        <v>23</v>
      </c>
      <c r="C48" s="42">
        <f>C47+0.0154*COS((75870*C32+41)*C34)</f>
        <v>164882.81561421073</v>
      </c>
      <c r="D48" s="42">
        <f>D47+0.0154*COS((75870*D32+41)*D34)</f>
        <v>164879.48153719454</v>
      </c>
      <c r="E48" s="42">
        <f t="shared" ref="E48:U48" si="26">E47+0.0154*COS((75870*E32+41)*E34)</f>
        <v>164879.94546513911</v>
      </c>
      <c r="F48" s="42">
        <f t="shared" si="26"/>
        <v>164879.88149929029</v>
      </c>
      <c r="G48" s="42">
        <f t="shared" si="26"/>
        <v>164879.89033022535</v>
      </c>
      <c r="H48" s="42">
        <f t="shared" si="26"/>
        <v>164879.88911127049</v>
      </c>
      <c r="I48" s="42">
        <f t="shared" si="26"/>
        <v>164879.88927952992</v>
      </c>
      <c r="J48" s="42">
        <f t="shared" si="26"/>
        <v>164879.88925630404</v>
      </c>
      <c r="K48" s="42">
        <f t="shared" si="26"/>
        <v>164879.88925951018</v>
      </c>
      <c r="L48" s="42">
        <f t="shared" si="26"/>
        <v>164879.88925906736</v>
      </c>
      <c r="M48" s="42">
        <f t="shared" si="26"/>
        <v>164879.88925912857</v>
      </c>
      <c r="N48" s="42">
        <f t="shared" si="26"/>
        <v>164879.88925912016</v>
      </c>
      <c r="O48" s="42">
        <f t="shared" si="26"/>
        <v>164879.88925912121</v>
      </c>
      <c r="P48" s="42">
        <f t="shared" si="26"/>
        <v>164879.88925912112</v>
      </c>
      <c r="Q48" s="42">
        <f t="shared" si="26"/>
        <v>164879.88925912112</v>
      </c>
      <c r="R48" s="42">
        <f t="shared" si="26"/>
        <v>164879.88925912112</v>
      </c>
      <c r="S48" s="42">
        <f t="shared" si="26"/>
        <v>164879.88925912112</v>
      </c>
      <c r="T48" s="42">
        <f t="shared" si="26"/>
        <v>164879.88925912112</v>
      </c>
      <c r="U48" s="42">
        <f t="shared" si="26"/>
        <v>164879.88925912112</v>
      </c>
    </row>
    <row r="49" spans="2:21">
      <c r="B49" s="7" t="s">
        <v>24</v>
      </c>
      <c r="C49" s="42">
        <f>C48+0.0125*COS((1443603*C32+52)*C34)</f>
        <v>164882.82097292834</v>
      </c>
      <c r="D49" s="42">
        <f>D48+0.0125*COS((1443603*D32+52)*D34)</f>
        <v>164879.48857073925</v>
      </c>
      <c r="E49" s="42">
        <f t="shared" ref="E49:U49" si="27">E48+0.0125*COS((1443603*E32+52)*E34)</f>
        <v>164879.95227455432</v>
      </c>
      <c r="F49" s="42">
        <f t="shared" si="27"/>
        <v>164879.88833979302</v>
      </c>
      <c r="G49" s="42">
        <f t="shared" si="27"/>
        <v>164879.89716643971</v>
      </c>
      <c r="H49" s="42">
        <f t="shared" si="27"/>
        <v>164879.89594807685</v>
      </c>
      <c r="I49" s="42">
        <f t="shared" si="27"/>
        <v>164879.89611625456</v>
      </c>
      <c r="J49" s="42">
        <f t="shared" si="27"/>
        <v>164879.89609303998</v>
      </c>
      <c r="K49" s="42">
        <f t="shared" si="27"/>
        <v>164879.89609624454</v>
      </c>
      <c r="L49" s="42">
        <f t="shared" si="27"/>
        <v>164879.89609580196</v>
      </c>
      <c r="M49" s="42">
        <f t="shared" si="27"/>
        <v>164879.89609586314</v>
      </c>
      <c r="N49" s="42">
        <f t="shared" si="27"/>
        <v>164879.89609585472</v>
      </c>
      <c r="O49" s="42">
        <f t="shared" si="27"/>
        <v>164879.89609585577</v>
      </c>
      <c r="P49" s="42">
        <f t="shared" si="27"/>
        <v>164879.89609585569</v>
      </c>
      <c r="Q49" s="42">
        <f t="shared" si="27"/>
        <v>164879.89609585569</v>
      </c>
      <c r="R49" s="42">
        <f t="shared" si="27"/>
        <v>164879.89609585569</v>
      </c>
      <c r="S49" s="42">
        <f t="shared" si="27"/>
        <v>164879.89609585569</v>
      </c>
      <c r="T49" s="42">
        <f t="shared" si="27"/>
        <v>164879.89609585569</v>
      </c>
      <c r="U49" s="42">
        <f t="shared" si="27"/>
        <v>164879.89609585569</v>
      </c>
    </row>
    <row r="50" spans="2:21">
      <c r="B50" s="7" t="s">
        <v>25</v>
      </c>
      <c r="C50" s="42">
        <f>C49+0.011*COS((489205*C32+142)*C34)</f>
        <v>164882.81469587301</v>
      </c>
      <c r="D50" s="42">
        <f>D49+0.011*COS((489205*D32+142)*D34)</f>
        <v>164879.48277526381</v>
      </c>
      <c r="E50" s="42">
        <f t="shared" ref="E50:U50" si="28">E49+0.011*COS((489205*E32+142)*E34)</f>
        <v>164879.94641100813</v>
      </c>
      <c r="F50" s="42">
        <f t="shared" si="28"/>
        <v>164879.8824856123</v>
      </c>
      <c r="G50" s="42">
        <f t="shared" si="28"/>
        <v>164879.89131096564</v>
      </c>
      <c r="H50" s="42">
        <f t="shared" si="28"/>
        <v>164879.89009278131</v>
      </c>
      <c r="I50" s="42">
        <f t="shared" si="28"/>
        <v>164879.89026093436</v>
      </c>
      <c r="J50" s="42">
        <f t="shared" si="28"/>
        <v>164879.89023772319</v>
      </c>
      <c r="K50" s="42">
        <f t="shared" si="28"/>
        <v>164879.89024092729</v>
      </c>
      <c r="L50" s="42">
        <f t="shared" si="28"/>
        <v>164879.89024048476</v>
      </c>
      <c r="M50" s="42">
        <f t="shared" si="28"/>
        <v>164879.89024054594</v>
      </c>
      <c r="N50" s="42">
        <f t="shared" si="28"/>
        <v>164879.89024053753</v>
      </c>
      <c r="O50" s="42">
        <f t="shared" si="28"/>
        <v>164879.89024053857</v>
      </c>
      <c r="P50" s="42">
        <f t="shared" si="28"/>
        <v>164879.89024053849</v>
      </c>
      <c r="Q50" s="42">
        <f t="shared" si="28"/>
        <v>164879.89024053849</v>
      </c>
      <c r="R50" s="42">
        <f t="shared" si="28"/>
        <v>164879.89024053849</v>
      </c>
      <c r="S50" s="42">
        <f t="shared" si="28"/>
        <v>164879.89024053849</v>
      </c>
      <c r="T50" s="42">
        <f t="shared" si="28"/>
        <v>164879.89024053849</v>
      </c>
      <c r="U50" s="42">
        <f t="shared" si="28"/>
        <v>164879.89024053849</v>
      </c>
    </row>
    <row r="51" spans="2:21">
      <c r="B51" s="7" t="s">
        <v>26</v>
      </c>
      <c r="C51" s="42">
        <f>C50+0.0107*COS((1303870*C32+246)*C34)</f>
        <v>164882.82382853579</v>
      </c>
      <c r="D51" s="42">
        <f>D50+0.0107*COS((1303870*D32+246)*D34)</f>
        <v>164879.49104318258</v>
      </c>
      <c r="E51" s="42">
        <f t="shared" ref="E51:U51" si="29">E50+0.0107*COS((1303870*E32+246)*E34)</f>
        <v>164879.954809455</v>
      </c>
      <c r="F51" s="42">
        <f t="shared" si="29"/>
        <v>164879.8908662528</v>
      </c>
      <c r="G51" s="42">
        <f t="shared" si="29"/>
        <v>164879.8996940681</v>
      </c>
      <c r="H51" s="42">
        <f t="shared" si="29"/>
        <v>164879.898475544</v>
      </c>
      <c r="I51" s="42">
        <f t="shared" si="29"/>
        <v>164879.89864374395</v>
      </c>
      <c r="J51" s="42">
        <f t="shared" si="29"/>
        <v>164879.89862052631</v>
      </c>
      <c r="K51" s="42">
        <f t="shared" si="29"/>
        <v>164879.89862373131</v>
      </c>
      <c r="L51" s="42">
        <f t="shared" si="29"/>
        <v>164879.89862328864</v>
      </c>
      <c r="M51" s="42">
        <f t="shared" si="29"/>
        <v>164879.89862334984</v>
      </c>
      <c r="N51" s="42">
        <f t="shared" si="29"/>
        <v>164879.89862334143</v>
      </c>
      <c r="O51" s="42">
        <f t="shared" si="29"/>
        <v>164879.89862334248</v>
      </c>
      <c r="P51" s="42">
        <f t="shared" si="29"/>
        <v>164879.89862334239</v>
      </c>
      <c r="Q51" s="42">
        <f t="shared" si="29"/>
        <v>164879.89862334239</v>
      </c>
      <c r="R51" s="42">
        <f t="shared" si="29"/>
        <v>164879.89862334239</v>
      </c>
      <c r="S51" s="42">
        <f t="shared" si="29"/>
        <v>164879.89862334239</v>
      </c>
      <c r="T51" s="42">
        <f t="shared" si="29"/>
        <v>164879.89862334239</v>
      </c>
      <c r="U51" s="42">
        <f t="shared" si="29"/>
        <v>164879.89862334239</v>
      </c>
    </row>
    <row r="52" spans="2:21">
      <c r="B52" s="7" t="s">
        <v>27</v>
      </c>
      <c r="C52" s="42">
        <f>C51+0.01*COS((1431597*C32+315)*C34)</f>
        <v>164882.8138286467</v>
      </c>
      <c r="D52" s="42">
        <f>D51+0.01*COS((1431597*D32+315)*D34)</f>
        <v>164879.48116774604</v>
      </c>
      <c r="E52" s="42">
        <f t="shared" ref="E52:U52" si="30">E51+0.01*COS((1431597*E32+315)*E34)</f>
        <v>164879.9449026722</v>
      </c>
      <c r="F52" s="42">
        <f t="shared" si="30"/>
        <v>164879.88096352309</v>
      </c>
      <c r="G52" s="42">
        <f t="shared" si="30"/>
        <v>164879.88979077371</v>
      </c>
      <c r="H52" s="42">
        <f t="shared" si="30"/>
        <v>164879.88857232747</v>
      </c>
      <c r="I52" s="42">
        <f t="shared" si="30"/>
        <v>164879.88874051668</v>
      </c>
      <c r="J52" s="42">
        <f t="shared" si="30"/>
        <v>164879.88871730052</v>
      </c>
      <c r="K52" s="42">
        <f t="shared" si="30"/>
        <v>164879.88872050532</v>
      </c>
      <c r="L52" s="42">
        <f t="shared" si="30"/>
        <v>164879.88872006265</v>
      </c>
      <c r="M52" s="42">
        <f t="shared" si="30"/>
        <v>164879.88872012385</v>
      </c>
      <c r="N52" s="42">
        <f t="shared" si="30"/>
        <v>164879.88872011544</v>
      </c>
      <c r="O52" s="42">
        <f t="shared" si="30"/>
        <v>164879.88872011649</v>
      </c>
      <c r="P52" s="42">
        <f t="shared" si="30"/>
        <v>164879.8887201164</v>
      </c>
      <c r="Q52" s="42">
        <f t="shared" si="30"/>
        <v>164879.8887201164</v>
      </c>
      <c r="R52" s="42">
        <f t="shared" si="30"/>
        <v>164879.8887201164</v>
      </c>
      <c r="S52" s="42">
        <f t="shared" si="30"/>
        <v>164879.8887201164</v>
      </c>
      <c r="T52" s="42">
        <f t="shared" si="30"/>
        <v>164879.8887201164</v>
      </c>
      <c r="U52" s="42">
        <f t="shared" si="30"/>
        <v>164879.8887201164</v>
      </c>
    </row>
    <row r="53" spans="2:21">
      <c r="B53" s="7" t="s">
        <v>28</v>
      </c>
      <c r="C53" s="42">
        <f>C52+0.0085*COS((826671*C32+111)*C34)</f>
        <v>164882.82232641336</v>
      </c>
      <c r="D53" s="42">
        <f>D52+0.0085*COS((826671*D32+111)*D34)</f>
        <v>164879.48961501822</v>
      </c>
      <c r="E53" s="42">
        <f t="shared" ref="E53:U53" si="31">E52+0.0085*COS((826671*E32+111)*E34)</f>
        <v>164879.95336095849</v>
      </c>
      <c r="F53" s="42">
        <f t="shared" si="31"/>
        <v>164879.8894203674</v>
      </c>
      <c r="G53" s="42">
        <f t="shared" si="31"/>
        <v>164879.89824781858</v>
      </c>
      <c r="H53" s="42">
        <f t="shared" si="31"/>
        <v>164879.89702934469</v>
      </c>
      <c r="I53" s="42">
        <f t="shared" si="31"/>
        <v>164879.89719753771</v>
      </c>
      <c r="J53" s="42">
        <f t="shared" si="31"/>
        <v>164879.89717432103</v>
      </c>
      <c r="K53" s="42">
        <f t="shared" si="31"/>
        <v>164879.89717752588</v>
      </c>
      <c r="L53" s="42">
        <f t="shared" si="31"/>
        <v>164879.89717708321</v>
      </c>
      <c r="M53" s="42">
        <f t="shared" si="31"/>
        <v>164879.89717714442</v>
      </c>
      <c r="N53" s="42">
        <f t="shared" si="31"/>
        <v>164879.89717713601</v>
      </c>
      <c r="O53" s="42">
        <f t="shared" si="31"/>
        <v>164879.89717713706</v>
      </c>
      <c r="P53" s="42">
        <f t="shared" si="31"/>
        <v>164879.89717713697</v>
      </c>
      <c r="Q53" s="42">
        <f t="shared" si="31"/>
        <v>164879.89717713697</v>
      </c>
      <c r="R53" s="42">
        <f t="shared" si="31"/>
        <v>164879.89717713697</v>
      </c>
      <c r="S53" s="42">
        <f t="shared" si="31"/>
        <v>164879.89717713697</v>
      </c>
      <c r="T53" s="42">
        <f t="shared" si="31"/>
        <v>164879.89717713697</v>
      </c>
      <c r="U53" s="42">
        <f t="shared" si="31"/>
        <v>164879.89717713697</v>
      </c>
    </row>
    <row r="54" spans="2:21">
      <c r="B54" s="7" t="s">
        <v>29</v>
      </c>
      <c r="C54" s="42">
        <f>C53+0.0079*COS((449334*C32+188)*C34)</f>
        <v>164882.81540531959</v>
      </c>
      <c r="D54" s="42">
        <f>D53+0.0079*COS((449334*D32+188)*D34)</f>
        <v>164879.48251873942</v>
      </c>
      <c r="E54" s="42">
        <f t="shared" ref="E54:U54" si="32">E53+0.0079*COS((449334*E32+188)*E34)</f>
        <v>164879.94628810824</v>
      </c>
      <c r="F54" s="42">
        <f t="shared" si="32"/>
        <v>164879.88234426847</v>
      </c>
      <c r="G54" s="42">
        <f t="shared" si="32"/>
        <v>164879.89117216782</v>
      </c>
      <c r="H54" s="42">
        <f t="shared" si="32"/>
        <v>164879.88995363205</v>
      </c>
      <c r="I54" s="42">
        <f t="shared" si="32"/>
        <v>164879.8901218336</v>
      </c>
      <c r="J54" s="42">
        <f t="shared" si="32"/>
        <v>164879.89009861575</v>
      </c>
      <c r="K54" s="42">
        <f t="shared" si="32"/>
        <v>164879.89010182075</v>
      </c>
      <c r="L54" s="42">
        <f t="shared" si="32"/>
        <v>164879.89010137809</v>
      </c>
      <c r="M54" s="42">
        <f t="shared" si="32"/>
        <v>164879.89010143929</v>
      </c>
      <c r="N54" s="42">
        <f t="shared" si="32"/>
        <v>164879.89010143088</v>
      </c>
      <c r="O54" s="42">
        <f t="shared" si="32"/>
        <v>164879.89010143193</v>
      </c>
      <c r="P54" s="42">
        <f t="shared" si="32"/>
        <v>164879.89010143184</v>
      </c>
      <c r="Q54" s="42">
        <f t="shared" si="32"/>
        <v>164879.89010143184</v>
      </c>
      <c r="R54" s="42">
        <f t="shared" si="32"/>
        <v>164879.89010143184</v>
      </c>
      <c r="S54" s="42">
        <f t="shared" si="32"/>
        <v>164879.89010143184</v>
      </c>
      <c r="T54" s="42">
        <f t="shared" si="32"/>
        <v>164879.89010143184</v>
      </c>
      <c r="U54" s="42">
        <f t="shared" si="32"/>
        <v>164879.89010143184</v>
      </c>
    </row>
    <row r="55" spans="2:21">
      <c r="B55" s="7" t="s">
        <v>30</v>
      </c>
      <c r="C55" s="42">
        <f>C54+0.0068*COS((926533*C32+323)*C34)</f>
        <v>164882.80860697405</v>
      </c>
      <c r="D55" s="42">
        <f>D54+0.0068*COS((926533*D32+323)*D34)</f>
        <v>164879.47576868068</v>
      </c>
      <c r="E55" s="42">
        <f t="shared" ref="E55:U55" si="33">E54+0.0068*COS((926533*E32+323)*E34)</f>
        <v>164879.9395273253</v>
      </c>
      <c r="F55" s="42">
        <f t="shared" si="33"/>
        <v>164879.87558488722</v>
      </c>
      <c r="G55" s="42">
        <f t="shared" si="33"/>
        <v>164879.88441259158</v>
      </c>
      <c r="H55" s="42">
        <f t="shared" si="33"/>
        <v>164879.88319408271</v>
      </c>
      <c r="I55" s="42">
        <f t="shared" si="33"/>
        <v>164879.88336228053</v>
      </c>
      <c r="J55" s="42">
        <f t="shared" si="33"/>
        <v>164879.88333906321</v>
      </c>
      <c r="K55" s="42">
        <f t="shared" si="33"/>
        <v>164879.88334226815</v>
      </c>
      <c r="L55" s="42">
        <f t="shared" si="33"/>
        <v>164879.88334182548</v>
      </c>
      <c r="M55" s="42">
        <f t="shared" si="33"/>
        <v>164879.88334188669</v>
      </c>
      <c r="N55" s="42">
        <f t="shared" si="33"/>
        <v>164879.88334187827</v>
      </c>
      <c r="O55" s="42">
        <f t="shared" si="33"/>
        <v>164879.88334187932</v>
      </c>
      <c r="P55" s="42">
        <f t="shared" si="33"/>
        <v>164879.88334187923</v>
      </c>
      <c r="Q55" s="42">
        <f t="shared" si="33"/>
        <v>164879.88334187923</v>
      </c>
      <c r="R55" s="42">
        <f t="shared" si="33"/>
        <v>164879.88334187923</v>
      </c>
      <c r="S55" s="42">
        <f t="shared" si="33"/>
        <v>164879.88334187923</v>
      </c>
      <c r="T55" s="42">
        <f t="shared" si="33"/>
        <v>164879.88334187923</v>
      </c>
      <c r="U55" s="42">
        <f t="shared" si="33"/>
        <v>164879.88334187923</v>
      </c>
    </row>
    <row r="56" spans="2:21">
      <c r="B56" s="7" t="s">
        <v>31</v>
      </c>
      <c r="C56" s="42">
        <f>C55+0.0052*COS((31932*C32+107)*C34)</f>
        <v>164882.80544998471</v>
      </c>
      <c r="D56" s="42">
        <f>D55+0.0052*COS((31932*D32+107)*D34)</f>
        <v>164879.47259758165</v>
      </c>
      <c r="E56" s="42">
        <f t="shared" ref="E56:U56" si="34">E55+0.0052*COS((31932*E32+107)*E34)</f>
        <v>164879.93635818962</v>
      </c>
      <c r="F56" s="42">
        <f t="shared" si="34"/>
        <v>164879.87241548084</v>
      </c>
      <c r="G56" s="42">
        <f t="shared" si="34"/>
        <v>164879.88124322257</v>
      </c>
      <c r="H56" s="42">
        <f t="shared" si="34"/>
        <v>164879.88002470852</v>
      </c>
      <c r="I56" s="42">
        <f t="shared" si="34"/>
        <v>164879.88019290706</v>
      </c>
      <c r="J56" s="42">
        <f t="shared" si="34"/>
        <v>164879.88016968963</v>
      </c>
      <c r="K56" s="42">
        <f t="shared" si="34"/>
        <v>164879.8801728946</v>
      </c>
      <c r="L56" s="42">
        <f t="shared" si="34"/>
        <v>164879.88017245193</v>
      </c>
      <c r="M56" s="42">
        <f t="shared" si="34"/>
        <v>164879.88017251313</v>
      </c>
      <c r="N56" s="42">
        <f t="shared" si="34"/>
        <v>164879.88017250472</v>
      </c>
      <c r="O56" s="42">
        <f t="shared" si="34"/>
        <v>164879.88017250577</v>
      </c>
      <c r="P56" s="42">
        <f t="shared" si="34"/>
        <v>164879.88017250568</v>
      </c>
      <c r="Q56" s="42">
        <f t="shared" si="34"/>
        <v>164879.88017250568</v>
      </c>
      <c r="R56" s="42">
        <f t="shared" si="34"/>
        <v>164879.88017250568</v>
      </c>
      <c r="S56" s="42">
        <f t="shared" si="34"/>
        <v>164879.88017250568</v>
      </c>
      <c r="T56" s="42">
        <f t="shared" si="34"/>
        <v>164879.88017250568</v>
      </c>
      <c r="U56" s="42">
        <f t="shared" si="34"/>
        <v>164879.88017250568</v>
      </c>
    </row>
    <row r="57" spans="2:21">
      <c r="B57" s="7" t="s">
        <v>32</v>
      </c>
      <c r="C57" s="42">
        <f>C56+0.005*COS((481266*C32+205)*C34)</f>
        <v>164882.81039435166</v>
      </c>
      <c r="D57" s="42">
        <f>D56+0.005*COS((481266*D32+205)*D34)</f>
        <v>164879.47749707167</v>
      </c>
      <c r="E57" s="42">
        <f t="shared" ref="E57:U57" si="35">E56+0.005*COS((481266*E32+205)*E34)</f>
        <v>164879.9412647142</v>
      </c>
      <c r="F57" s="42">
        <f t="shared" si="35"/>
        <v>164879.87732105068</v>
      </c>
      <c r="G57" s="42">
        <f t="shared" si="35"/>
        <v>164879.8861489245</v>
      </c>
      <c r="H57" s="42">
        <f t="shared" si="35"/>
        <v>164879.88493039223</v>
      </c>
      <c r="I57" s="42">
        <f t="shared" si="35"/>
        <v>164879.88509859328</v>
      </c>
      <c r="J57" s="42">
        <f t="shared" si="35"/>
        <v>164879.8850753755</v>
      </c>
      <c r="K57" s="42">
        <f t="shared" si="35"/>
        <v>164879.88507858053</v>
      </c>
      <c r="L57" s="42">
        <f t="shared" si="35"/>
        <v>164879.88507813786</v>
      </c>
      <c r="M57" s="42">
        <f t="shared" si="35"/>
        <v>164879.88507819906</v>
      </c>
      <c r="N57" s="42">
        <f t="shared" si="35"/>
        <v>164879.88507819065</v>
      </c>
      <c r="O57" s="42">
        <f t="shared" si="35"/>
        <v>164879.8850781917</v>
      </c>
      <c r="P57" s="42">
        <f t="shared" si="35"/>
        <v>164879.88507819161</v>
      </c>
      <c r="Q57" s="42">
        <f t="shared" si="35"/>
        <v>164879.88507819161</v>
      </c>
      <c r="R57" s="42">
        <f t="shared" si="35"/>
        <v>164879.88507819161</v>
      </c>
      <c r="S57" s="42">
        <f t="shared" si="35"/>
        <v>164879.88507819161</v>
      </c>
      <c r="T57" s="42">
        <f t="shared" si="35"/>
        <v>164879.88507819161</v>
      </c>
      <c r="U57" s="42">
        <f t="shared" si="35"/>
        <v>164879.88507819161</v>
      </c>
    </row>
    <row r="58" spans="2:21">
      <c r="B58" s="7" t="s">
        <v>33</v>
      </c>
      <c r="C58" s="42">
        <f>C57+0.004*COS((1331734*C32+283)*C34)</f>
        <v>164882.80639461827</v>
      </c>
      <c r="D58" s="42">
        <f>D57+0.004*COS((1331734*D32+283)*D34)</f>
        <v>164879.47354449893</v>
      </c>
      <c r="E58" s="42">
        <f t="shared" ref="E58:U58" si="36">E57+0.004*COS((1331734*E32+283)*E34)</f>
        <v>164879.93730072226</v>
      </c>
      <c r="F58" s="42">
        <f t="shared" si="36"/>
        <v>164879.87335854006</v>
      </c>
      <c r="G58" s="42">
        <f t="shared" si="36"/>
        <v>164879.8821862076</v>
      </c>
      <c r="H58" s="42">
        <f t="shared" si="36"/>
        <v>164879.88096770379</v>
      </c>
      <c r="I58" s="42">
        <f t="shared" si="36"/>
        <v>164879.88113590091</v>
      </c>
      <c r="J58" s="42">
        <f t="shared" si="36"/>
        <v>164879.88111268365</v>
      </c>
      <c r="K58" s="42">
        <f t="shared" si="36"/>
        <v>164879.88111588862</v>
      </c>
      <c r="L58" s="42">
        <f t="shared" si="36"/>
        <v>164879.88111544595</v>
      </c>
      <c r="M58" s="42">
        <f t="shared" si="36"/>
        <v>164879.88111550716</v>
      </c>
      <c r="N58" s="42">
        <f t="shared" si="36"/>
        <v>164879.88111549875</v>
      </c>
      <c r="O58" s="42">
        <f t="shared" si="36"/>
        <v>164879.8811154998</v>
      </c>
      <c r="P58" s="42">
        <f t="shared" si="36"/>
        <v>164879.88111549971</v>
      </c>
      <c r="Q58" s="42">
        <f t="shared" si="36"/>
        <v>164879.88111549971</v>
      </c>
      <c r="R58" s="42">
        <f t="shared" si="36"/>
        <v>164879.88111549971</v>
      </c>
      <c r="S58" s="42">
        <f t="shared" si="36"/>
        <v>164879.88111549971</v>
      </c>
      <c r="T58" s="42">
        <f t="shared" si="36"/>
        <v>164879.88111549971</v>
      </c>
      <c r="U58" s="42">
        <f t="shared" si="36"/>
        <v>164879.88111549971</v>
      </c>
    </row>
    <row r="59" spans="2:21">
      <c r="B59" s="7" t="s">
        <v>34</v>
      </c>
      <c r="C59" s="42">
        <f>C58+0.004*COS((1844932*C32+56)*C34)</f>
        <v>164882.80353684307</v>
      </c>
      <c r="D59" s="42">
        <f>D58+0.004*COS((1844932*D32+56)*D34)</f>
        <v>164879.47019299518</v>
      </c>
      <c r="E59" s="42">
        <f t="shared" ref="E59:U59" si="37">E58+0.004*COS((1844932*E32+56)*E34)</f>
        <v>164879.9340105686</v>
      </c>
      <c r="F59" s="42">
        <f t="shared" si="37"/>
        <v>164879.87005977982</v>
      </c>
      <c r="G59" s="42">
        <f t="shared" si="37"/>
        <v>164879.87888863275</v>
      </c>
      <c r="H59" s="42">
        <f t="shared" si="37"/>
        <v>164879.87766996527</v>
      </c>
      <c r="I59" s="42">
        <f t="shared" si="37"/>
        <v>164879.87783818497</v>
      </c>
      <c r="J59" s="42">
        <f t="shared" si="37"/>
        <v>164879.8778149646</v>
      </c>
      <c r="K59" s="42">
        <f t="shared" si="37"/>
        <v>164879.87781817</v>
      </c>
      <c r="L59" s="42">
        <f t="shared" si="37"/>
        <v>164879.87781772728</v>
      </c>
      <c r="M59" s="42">
        <f t="shared" si="37"/>
        <v>164879.87781778848</v>
      </c>
      <c r="N59" s="42">
        <f t="shared" si="37"/>
        <v>164879.87781778007</v>
      </c>
      <c r="O59" s="42">
        <f t="shared" si="37"/>
        <v>164879.87781778112</v>
      </c>
      <c r="P59" s="42">
        <f t="shared" si="37"/>
        <v>164879.87781778103</v>
      </c>
      <c r="Q59" s="42">
        <f t="shared" si="37"/>
        <v>164879.87781778103</v>
      </c>
      <c r="R59" s="42">
        <f t="shared" si="37"/>
        <v>164879.87781778103</v>
      </c>
      <c r="S59" s="42">
        <f t="shared" si="37"/>
        <v>164879.87781778103</v>
      </c>
      <c r="T59" s="42">
        <f t="shared" si="37"/>
        <v>164879.87781778103</v>
      </c>
      <c r="U59" s="42">
        <f t="shared" si="37"/>
        <v>164879.87781778103</v>
      </c>
    </row>
    <row r="60" spans="2:21">
      <c r="B60" s="7" t="s">
        <v>35</v>
      </c>
      <c r="C60" s="42">
        <f>C59+0.004*COS((133*C32+29)*C34)</f>
        <v>164882.80460537242</v>
      </c>
      <c r="D60" s="42">
        <f>D59+0.004*COS((133*D32+29)*D34)</f>
        <v>164879.47126157946</v>
      </c>
      <c r="E60" s="42">
        <f t="shared" ref="E60:U60" si="38">E59+0.004*COS((133*E32+29)*E34)</f>
        <v>164879.93507914522</v>
      </c>
      <c r="F60" s="42">
        <f t="shared" si="38"/>
        <v>164879.87112835748</v>
      </c>
      <c r="G60" s="42">
        <f t="shared" si="38"/>
        <v>164879.87995721027</v>
      </c>
      <c r="H60" s="42">
        <f t="shared" si="38"/>
        <v>164879.87873854281</v>
      </c>
      <c r="I60" s="42">
        <f t="shared" si="38"/>
        <v>164879.87890676252</v>
      </c>
      <c r="J60" s="42">
        <f t="shared" si="38"/>
        <v>164879.87888354214</v>
      </c>
      <c r="K60" s="42">
        <f t="shared" si="38"/>
        <v>164879.87888674755</v>
      </c>
      <c r="L60" s="42">
        <f t="shared" si="38"/>
        <v>164879.87888630482</v>
      </c>
      <c r="M60" s="42">
        <f t="shared" si="38"/>
        <v>164879.87888636603</v>
      </c>
      <c r="N60" s="42">
        <f t="shared" si="38"/>
        <v>164879.87888635762</v>
      </c>
      <c r="O60" s="42">
        <f t="shared" si="38"/>
        <v>164879.87888635867</v>
      </c>
      <c r="P60" s="42">
        <f t="shared" si="38"/>
        <v>164879.87888635858</v>
      </c>
      <c r="Q60" s="42">
        <f t="shared" si="38"/>
        <v>164879.87888635858</v>
      </c>
      <c r="R60" s="42">
        <f t="shared" si="38"/>
        <v>164879.87888635858</v>
      </c>
      <c r="S60" s="42">
        <f t="shared" si="38"/>
        <v>164879.87888635858</v>
      </c>
      <c r="T60" s="42">
        <f t="shared" si="38"/>
        <v>164879.87888635858</v>
      </c>
      <c r="U60" s="42">
        <f t="shared" si="38"/>
        <v>164879.87888635858</v>
      </c>
    </row>
    <row r="61" spans="2:21">
      <c r="B61" s="7" t="s">
        <v>36</v>
      </c>
      <c r="C61" s="42">
        <f>C60+0.0038*COS((1781068*C32+21)*C34)</f>
        <v>164882.80639899027</v>
      </c>
      <c r="D61" s="42">
        <f>D60+0.0038*COS((1781068*D32+21)*D34)</f>
        <v>164879.47238764269</v>
      </c>
      <c r="E61" s="42">
        <f t="shared" ref="E61:U61" si="39">E60+0.0038*COS((1781068*E32+21)*E34)</f>
        <v>164879.93630122175</v>
      </c>
      <c r="F61" s="42">
        <f t="shared" si="39"/>
        <v>164879.87233724774</v>
      </c>
      <c r="G61" s="42">
        <f t="shared" si="39"/>
        <v>164879.88116792199</v>
      </c>
      <c r="H61" s="42">
        <f t="shared" si="39"/>
        <v>164879.87994900314</v>
      </c>
      <c r="I61" s="42">
        <f t="shared" si="39"/>
        <v>164879.88011725756</v>
      </c>
      <c r="J61" s="42">
        <f t="shared" si="39"/>
        <v>164879.88009403239</v>
      </c>
      <c r="K61" s="42">
        <f t="shared" si="39"/>
        <v>164879.88009723846</v>
      </c>
      <c r="L61" s="42">
        <f t="shared" si="39"/>
        <v>164879.88009679565</v>
      </c>
      <c r="M61" s="42">
        <f t="shared" si="39"/>
        <v>164879.88009685685</v>
      </c>
      <c r="N61" s="42">
        <f t="shared" si="39"/>
        <v>164879.88009684844</v>
      </c>
      <c r="O61" s="42">
        <f t="shared" si="39"/>
        <v>164879.88009684949</v>
      </c>
      <c r="P61" s="42">
        <f t="shared" si="39"/>
        <v>164879.8800968494</v>
      </c>
      <c r="Q61" s="42">
        <f t="shared" si="39"/>
        <v>164879.8800968494</v>
      </c>
      <c r="R61" s="42">
        <f t="shared" si="39"/>
        <v>164879.8800968494</v>
      </c>
      <c r="S61" s="42">
        <f t="shared" si="39"/>
        <v>164879.8800968494</v>
      </c>
      <c r="T61" s="42">
        <f t="shared" si="39"/>
        <v>164879.8800968494</v>
      </c>
      <c r="U61" s="42">
        <f t="shared" si="39"/>
        <v>164879.8800968494</v>
      </c>
    </row>
    <row r="62" spans="2:21">
      <c r="B62" s="7" t="s">
        <v>37</v>
      </c>
      <c r="C62" s="42">
        <f>C61+0.0037*COS((541062*C32+259)*C34)</f>
        <v>164882.80996964889</v>
      </c>
      <c r="D62" s="42">
        <f>D61+0.0037*COS((541062*D32+259)*D34)</f>
        <v>164879.47589615916</v>
      </c>
      <c r="E62" s="42">
        <f t="shared" ref="E62:U62" si="40">E61+0.0037*COS((541062*E32+259)*E34)</f>
        <v>164879.93981910596</v>
      </c>
      <c r="F62" s="42">
        <f t="shared" si="40"/>
        <v>164879.87585385417</v>
      </c>
      <c r="G62" s="42">
        <f t="shared" si="40"/>
        <v>164879.88468470509</v>
      </c>
      <c r="H62" s="42">
        <f t="shared" si="40"/>
        <v>164879.88346576184</v>
      </c>
      <c r="I62" s="42">
        <f t="shared" si="40"/>
        <v>164879.88363401964</v>
      </c>
      <c r="J62" s="42">
        <f t="shared" si="40"/>
        <v>164879.883610794</v>
      </c>
      <c r="K62" s="42">
        <f t="shared" si="40"/>
        <v>164879.88361400014</v>
      </c>
      <c r="L62" s="42">
        <f t="shared" si="40"/>
        <v>164879.88361355732</v>
      </c>
      <c r="M62" s="42">
        <f t="shared" si="40"/>
        <v>164879.88361361853</v>
      </c>
      <c r="N62" s="42">
        <f t="shared" si="40"/>
        <v>164879.88361361012</v>
      </c>
      <c r="O62" s="42">
        <f t="shared" si="40"/>
        <v>164879.88361361116</v>
      </c>
      <c r="P62" s="42">
        <f t="shared" si="40"/>
        <v>164879.88361361108</v>
      </c>
      <c r="Q62" s="42">
        <f t="shared" si="40"/>
        <v>164879.88361361108</v>
      </c>
      <c r="R62" s="42">
        <f t="shared" si="40"/>
        <v>164879.88361361108</v>
      </c>
      <c r="S62" s="42">
        <f t="shared" si="40"/>
        <v>164879.88361361108</v>
      </c>
      <c r="T62" s="42">
        <f t="shared" si="40"/>
        <v>164879.88361361108</v>
      </c>
      <c r="U62" s="42">
        <f t="shared" si="40"/>
        <v>164879.88361361108</v>
      </c>
    </row>
    <row r="63" spans="2:21">
      <c r="B63" s="7" t="s">
        <v>38</v>
      </c>
      <c r="C63" s="42">
        <f>C62+0.0028*COS((1934*C32+145)*C34)</f>
        <v>164882.81012969353</v>
      </c>
      <c r="D63" s="42">
        <f>D62+0.0028*COS((1934*D32+145)*D34)</f>
        <v>164879.4760567827</v>
      </c>
      <c r="E63" s="42">
        <f t="shared" ref="E63:U63" si="41">E62+0.0028*COS((1934*E32+145)*E34)</f>
        <v>164879.93997964886</v>
      </c>
      <c r="F63" s="42">
        <f t="shared" si="41"/>
        <v>164879.87601440819</v>
      </c>
      <c r="G63" s="42">
        <f t="shared" si="41"/>
        <v>164879.88484525756</v>
      </c>
      <c r="H63" s="42">
        <f t="shared" si="41"/>
        <v>164879.88362631452</v>
      </c>
      <c r="I63" s="42">
        <f t="shared" si="41"/>
        <v>164879.88379457229</v>
      </c>
      <c r="J63" s="42">
        <f t="shared" si="41"/>
        <v>164879.88377134668</v>
      </c>
      <c r="K63" s="42">
        <f t="shared" si="41"/>
        <v>164879.88377455281</v>
      </c>
      <c r="L63" s="42">
        <f t="shared" si="41"/>
        <v>164879.88377411</v>
      </c>
      <c r="M63" s="42">
        <f t="shared" si="41"/>
        <v>164879.88377417121</v>
      </c>
      <c r="N63" s="42">
        <f t="shared" si="41"/>
        <v>164879.88377416279</v>
      </c>
      <c r="O63" s="42">
        <f t="shared" si="41"/>
        <v>164879.88377416384</v>
      </c>
      <c r="P63" s="42">
        <f t="shared" si="41"/>
        <v>164879.88377416375</v>
      </c>
      <c r="Q63" s="42">
        <f t="shared" si="41"/>
        <v>164879.88377416375</v>
      </c>
      <c r="R63" s="42">
        <f t="shared" si="41"/>
        <v>164879.88377416375</v>
      </c>
      <c r="S63" s="42">
        <f t="shared" si="41"/>
        <v>164879.88377416375</v>
      </c>
      <c r="T63" s="42">
        <f t="shared" si="41"/>
        <v>164879.88377416375</v>
      </c>
      <c r="U63" s="42">
        <f t="shared" si="41"/>
        <v>164879.88377416375</v>
      </c>
    </row>
    <row r="64" spans="2:21">
      <c r="B64" s="7" t="s">
        <v>39</v>
      </c>
      <c r="C64" s="42">
        <f>C63+0.0027*COS((918399*C32+182)*C34)</f>
        <v>164882.80823165731</v>
      </c>
      <c r="D64" s="42">
        <f>D63+0.0027*COS((918399*D32+182)*D34)</f>
        <v>164879.47435645299</v>
      </c>
      <c r="E64" s="42">
        <f t="shared" ref="E64:U64" si="42">E63+0.0027*COS((918399*E32+182)*E34)</f>
        <v>164879.93825074716</v>
      </c>
      <c r="F64" s="42">
        <f t="shared" si="42"/>
        <v>164879.87428942614</v>
      </c>
      <c r="G64" s="42">
        <f t="shared" si="42"/>
        <v>164879.883119734</v>
      </c>
      <c r="H64" s="42">
        <f t="shared" si="42"/>
        <v>164879.8819008657</v>
      </c>
      <c r="I64" s="42">
        <f t="shared" si="42"/>
        <v>164879.88206911314</v>
      </c>
      <c r="J64" s="42">
        <f t="shared" si="42"/>
        <v>164879.88204588895</v>
      </c>
      <c r="K64" s="42">
        <f t="shared" si="42"/>
        <v>164879.88204909489</v>
      </c>
      <c r="L64" s="42">
        <f t="shared" si="42"/>
        <v>164879.8820486521</v>
      </c>
      <c r="M64" s="42">
        <f t="shared" si="42"/>
        <v>164879.88204871331</v>
      </c>
      <c r="N64" s="42">
        <f t="shared" si="42"/>
        <v>164879.88204870489</v>
      </c>
      <c r="O64" s="42">
        <f t="shared" si="42"/>
        <v>164879.88204870594</v>
      </c>
      <c r="P64" s="42">
        <f t="shared" si="42"/>
        <v>164879.88204870585</v>
      </c>
      <c r="Q64" s="42">
        <f t="shared" si="42"/>
        <v>164879.88204870585</v>
      </c>
      <c r="R64" s="42">
        <f t="shared" si="42"/>
        <v>164879.88204870585</v>
      </c>
      <c r="S64" s="42">
        <f t="shared" si="42"/>
        <v>164879.88204870585</v>
      </c>
      <c r="T64" s="42">
        <f t="shared" si="42"/>
        <v>164879.88204870585</v>
      </c>
      <c r="U64" s="42">
        <f t="shared" si="42"/>
        <v>164879.88204870585</v>
      </c>
    </row>
    <row r="65" spans="2:21">
      <c r="B65" s="7" t="s">
        <v>40</v>
      </c>
      <c r="C65" s="42">
        <f>C64+0.0026*COS((1379739*C32+17)*C34)</f>
        <v>164882.80628806885</v>
      </c>
      <c r="D65" s="42">
        <f>D64+0.0026*COS((1379739*D32+17)*D34)</f>
        <v>164879.47268825359</v>
      </c>
      <c r="E65" s="42">
        <f t="shared" ref="E65:U65" si="43">E64+0.0026*COS((1379739*E32+17)*E34)</f>
        <v>164879.93654185982</v>
      </c>
      <c r="F65" s="42">
        <f t="shared" si="43"/>
        <v>164879.87258610525</v>
      </c>
      <c r="G65" s="42">
        <f t="shared" si="43"/>
        <v>164879.88141564379</v>
      </c>
      <c r="H65" s="42">
        <f t="shared" si="43"/>
        <v>164879.88019688166</v>
      </c>
      <c r="I65" s="42">
        <f t="shared" si="43"/>
        <v>164879.88036511446</v>
      </c>
      <c r="J65" s="42">
        <f t="shared" si="43"/>
        <v>164879.88034189228</v>
      </c>
      <c r="K65" s="42">
        <f t="shared" si="43"/>
        <v>164879.88034509795</v>
      </c>
      <c r="L65" s="42">
        <f t="shared" si="43"/>
        <v>164879.88034465519</v>
      </c>
      <c r="M65" s="42">
        <f t="shared" si="43"/>
        <v>164879.8803447164</v>
      </c>
      <c r="N65" s="42">
        <f t="shared" si="43"/>
        <v>164879.88034470798</v>
      </c>
      <c r="O65" s="42">
        <f t="shared" si="43"/>
        <v>164879.88034470903</v>
      </c>
      <c r="P65" s="42">
        <f t="shared" si="43"/>
        <v>164879.88034470894</v>
      </c>
      <c r="Q65" s="42">
        <f t="shared" si="43"/>
        <v>164879.88034470894</v>
      </c>
      <c r="R65" s="42">
        <f t="shared" si="43"/>
        <v>164879.88034470894</v>
      </c>
      <c r="S65" s="42">
        <f t="shared" si="43"/>
        <v>164879.88034470894</v>
      </c>
      <c r="T65" s="42">
        <f t="shared" si="43"/>
        <v>164879.88034470894</v>
      </c>
      <c r="U65" s="42">
        <f t="shared" si="43"/>
        <v>164879.88034470894</v>
      </c>
    </row>
    <row r="66" spans="2:21">
      <c r="B66" s="7" t="s">
        <v>41</v>
      </c>
      <c r="C66" s="42">
        <f>C65+0.0024*COS((99863*C32+122)*C34)</f>
        <v>164882.80627166218</v>
      </c>
      <c r="D66" s="42">
        <f>D65+0.0024*COS((99863*D32+122)*D34)</f>
        <v>164879.47269751027</v>
      </c>
      <c r="E66" s="42">
        <f t="shared" ref="E66:U66" si="44">E65+0.0024*COS((99863*E32+122)*E34)</f>
        <v>164879.93654754141</v>
      </c>
      <c r="F66" s="42">
        <f t="shared" si="44"/>
        <v>164879.87259227969</v>
      </c>
      <c r="G66" s="42">
        <f t="shared" si="44"/>
        <v>164879.88142175018</v>
      </c>
      <c r="H66" s="42">
        <f t="shared" si="44"/>
        <v>164879.88020299745</v>
      </c>
      <c r="I66" s="42">
        <f t="shared" si="44"/>
        <v>164879.88037122897</v>
      </c>
      <c r="J66" s="42">
        <f t="shared" si="44"/>
        <v>164879.88034800696</v>
      </c>
      <c r="K66" s="42">
        <f t="shared" si="44"/>
        <v>164879.8803512126</v>
      </c>
      <c r="L66" s="42">
        <f t="shared" si="44"/>
        <v>164879.88035076985</v>
      </c>
      <c r="M66" s="42">
        <f t="shared" si="44"/>
        <v>164879.88035083105</v>
      </c>
      <c r="N66" s="42">
        <f t="shared" si="44"/>
        <v>164879.88035082264</v>
      </c>
      <c r="O66" s="42">
        <f t="shared" si="44"/>
        <v>164879.88035082369</v>
      </c>
      <c r="P66" s="42">
        <f t="shared" si="44"/>
        <v>164879.8803508236</v>
      </c>
      <c r="Q66" s="42">
        <f t="shared" si="44"/>
        <v>164879.8803508236</v>
      </c>
      <c r="R66" s="42">
        <f t="shared" si="44"/>
        <v>164879.8803508236</v>
      </c>
      <c r="S66" s="42">
        <f t="shared" si="44"/>
        <v>164879.8803508236</v>
      </c>
      <c r="T66" s="42">
        <f t="shared" si="44"/>
        <v>164879.8803508236</v>
      </c>
      <c r="U66" s="42">
        <f t="shared" si="44"/>
        <v>164879.8803508236</v>
      </c>
    </row>
    <row r="67" spans="2:21">
      <c r="B67" s="7" t="s">
        <v>42</v>
      </c>
      <c r="C67" s="42">
        <f>C66+0.0023*COS((922466*C32+163)*C34)</f>
        <v>164882.80716290427</v>
      </c>
      <c r="D67" s="42">
        <f>D66+0.0023*COS((922466*D32+163)*D34)</f>
        <v>164879.47379350226</v>
      </c>
      <c r="E67" s="42">
        <f t="shared" ref="E67:U67" si="45">E66+0.0023*COS((922466*E32+163)*E34)</f>
        <v>164879.93761560658</v>
      </c>
      <c r="F67" s="42">
        <f t="shared" si="45"/>
        <v>164879.87366420688</v>
      </c>
      <c r="G67" s="42">
        <f t="shared" si="45"/>
        <v>164879.8824931444</v>
      </c>
      <c r="H67" s="42">
        <f t="shared" si="45"/>
        <v>164879.88127446524</v>
      </c>
      <c r="I67" s="42">
        <f t="shared" si="45"/>
        <v>164879.8814426866</v>
      </c>
      <c r="J67" s="42">
        <f t="shared" si="45"/>
        <v>164879.88141946599</v>
      </c>
      <c r="K67" s="42">
        <f t="shared" si="45"/>
        <v>164879.88142267146</v>
      </c>
      <c r="L67" s="42">
        <f t="shared" si="45"/>
        <v>164879.88142222873</v>
      </c>
      <c r="M67" s="42">
        <f t="shared" si="45"/>
        <v>164879.88142228994</v>
      </c>
      <c r="N67" s="42">
        <f t="shared" si="45"/>
        <v>164879.88142228153</v>
      </c>
      <c r="O67" s="42">
        <f t="shared" si="45"/>
        <v>164879.88142228257</v>
      </c>
      <c r="P67" s="42">
        <f t="shared" si="45"/>
        <v>164879.88142228249</v>
      </c>
      <c r="Q67" s="42">
        <f t="shared" si="45"/>
        <v>164879.88142228249</v>
      </c>
      <c r="R67" s="42">
        <f t="shared" si="45"/>
        <v>164879.88142228249</v>
      </c>
      <c r="S67" s="42">
        <f t="shared" si="45"/>
        <v>164879.88142228249</v>
      </c>
      <c r="T67" s="42">
        <f t="shared" si="45"/>
        <v>164879.88142228249</v>
      </c>
      <c r="U67" s="42">
        <f t="shared" si="45"/>
        <v>164879.88142228249</v>
      </c>
    </row>
    <row r="68" spans="2:21">
      <c r="B68" s="7" t="s">
        <v>43</v>
      </c>
      <c r="C68" s="42">
        <f>C67+0.0022*COS((818536*C32+151)*C34)</f>
        <v>164882.80559983142</v>
      </c>
      <c r="D68" s="42">
        <f>D67+0.0022*COS((818536*D32+151)*D34)</f>
        <v>164879.47237194754</v>
      </c>
      <c r="E68" s="42">
        <f t="shared" ref="E68:U68" si="46">E67+0.0022*COS((818536*E32+151)*E34)</f>
        <v>164879.9361736576</v>
      </c>
      <c r="F68" s="42">
        <f t="shared" si="46"/>
        <v>164879.87222505666</v>
      </c>
      <c r="G68" s="42">
        <f t="shared" si="46"/>
        <v>164879.88105360753</v>
      </c>
      <c r="H68" s="42">
        <f t="shared" si="46"/>
        <v>164879.87983498175</v>
      </c>
      <c r="I68" s="42">
        <f t="shared" si="46"/>
        <v>164879.88000319575</v>
      </c>
      <c r="J68" s="42">
        <f t="shared" si="46"/>
        <v>164879.87997997616</v>
      </c>
      <c r="K68" s="42">
        <f t="shared" si="46"/>
        <v>164879.87998318148</v>
      </c>
      <c r="L68" s="42">
        <f t="shared" si="46"/>
        <v>164879.87998273878</v>
      </c>
      <c r="M68" s="42">
        <f t="shared" si="46"/>
        <v>164879.87998279996</v>
      </c>
      <c r="N68" s="42">
        <f t="shared" si="46"/>
        <v>164879.87998279155</v>
      </c>
      <c r="O68" s="42">
        <f t="shared" si="46"/>
        <v>164879.8799827926</v>
      </c>
      <c r="P68" s="42">
        <f t="shared" si="46"/>
        <v>164879.87998279251</v>
      </c>
      <c r="Q68" s="42">
        <f t="shared" si="46"/>
        <v>164879.87998279251</v>
      </c>
      <c r="R68" s="42">
        <f t="shared" si="46"/>
        <v>164879.87998279251</v>
      </c>
      <c r="S68" s="42">
        <f t="shared" si="46"/>
        <v>164879.87998279251</v>
      </c>
      <c r="T68" s="42">
        <f t="shared" si="46"/>
        <v>164879.87998279251</v>
      </c>
      <c r="U68" s="42">
        <f t="shared" si="46"/>
        <v>164879.87998279251</v>
      </c>
    </row>
    <row r="69" spans="2:21">
      <c r="B69" s="7" t="s">
        <v>44</v>
      </c>
      <c r="C69" s="42">
        <f>C68+0.0021*COS((990397*C32+357)*C34)</f>
        <v>164882.80509272241</v>
      </c>
      <c r="D69" s="42">
        <f>D68+0.0021*COS((990397*D32+357)*D34)</f>
        <v>164879.47208339607</v>
      </c>
      <c r="E69" s="42">
        <f t="shared" ref="E69:U69" si="47">E68+0.0021*COS((990397*E32+357)*E34)</f>
        <v>164879.93585440892</v>
      </c>
      <c r="F69" s="42">
        <f t="shared" si="47"/>
        <v>164879.87191003578</v>
      </c>
      <c r="G69" s="42">
        <f t="shared" si="47"/>
        <v>164879.88073800289</v>
      </c>
      <c r="H69" s="42">
        <f t="shared" si="47"/>
        <v>164879.8795194577</v>
      </c>
      <c r="I69" s="42">
        <f t="shared" si="47"/>
        <v>164879.87968766058</v>
      </c>
      <c r="J69" s="42">
        <f t="shared" si="47"/>
        <v>164879.8796644425</v>
      </c>
      <c r="K69" s="42">
        <f t="shared" si="47"/>
        <v>164879.87966764762</v>
      </c>
      <c r="L69" s="42">
        <f t="shared" si="47"/>
        <v>164879.87966720495</v>
      </c>
      <c r="M69" s="42">
        <f t="shared" si="47"/>
        <v>164879.87966726613</v>
      </c>
      <c r="N69" s="42">
        <f t="shared" si="47"/>
        <v>164879.87966725772</v>
      </c>
      <c r="O69" s="42">
        <f t="shared" si="47"/>
        <v>164879.87966725876</v>
      </c>
      <c r="P69" s="42">
        <f t="shared" si="47"/>
        <v>164879.87966725868</v>
      </c>
      <c r="Q69" s="42">
        <f t="shared" si="47"/>
        <v>164879.87966725868</v>
      </c>
      <c r="R69" s="42">
        <f t="shared" si="47"/>
        <v>164879.87966725868</v>
      </c>
      <c r="S69" s="42">
        <f t="shared" si="47"/>
        <v>164879.87966725868</v>
      </c>
      <c r="T69" s="42">
        <f t="shared" si="47"/>
        <v>164879.87966725868</v>
      </c>
      <c r="U69" s="42">
        <f t="shared" si="47"/>
        <v>164879.87966725868</v>
      </c>
    </row>
    <row r="70" spans="2:21">
      <c r="B70" s="7" t="s">
        <v>45</v>
      </c>
      <c r="C70" s="42">
        <f>C69+0.0021*COS((71998*C32+85)*C34)</f>
        <v>164882.80402082324</v>
      </c>
      <c r="D70" s="42">
        <f>D69+0.0021*COS((71998*D32+85)*D34)</f>
        <v>164879.47099760702</v>
      </c>
      <c r="E70" s="42">
        <f t="shared" ref="E70:U70" si="48">E69+0.0021*COS((71998*E32+85)*E34)</f>
        <v>164879.93477055096</v>
      </c>
      <c r="F70" s="42">
        <f t="shared" si="48"/>
        <v>164879.87082591155</v>
      </c>
      <c r="G70" s="42">
        <f t="shared" si="48"/>
        <v>164879.87965391541</v>
      </c>
      <c r="H70" s="42">
        <f t="shared" si="48"/>
        <v>164879.87843536516</v>
      </c>
      <c r="I70" s="42">
        <f t="shared" si="48"/>
        <v>164879.87860356874</v>
      </c>
      <c r="J70" s="42">
        <f t="shared" si="48"/>
        <v>164879.87858035055</v>
      </c>
      <c r="K70" s="42">
        <f t="shared" si="48"/>
        <v>164879.87858355569</v>
      </c>
      <c r="L70" s="42">
        <f t="shared" si="48"/>
        <v>164879.87858311302</v>
      </c>
      <c r="M70" s="42">
        <f t="shared" si="48"/>
        <v>164879.8785831742</v>
      </c>
      <c r="N70" s="42">
        <f t="shared" si="48"/>
        <v>164879.87858316579</v>
      </c>
      <c r="O70" s="42">
        <f t="shared" si="48"/>
        <v>164879.87858316684</v>
      </c>
      <c r="P70" s="42">
        <f t="shared" si="48"/>
        <v>164879.87858316675</v>
      </c>
      <c r="Q70" s="42">
        <f t="shared" si="48"/>
        <v>164879.87858316675</v>
      </c>
      <c r="R70" s="42">
        <f t="shared" si="48"/>
        <v>164879.87858316675</v>
      </c>
      <c r="S70" s="42">
        <f t="shared" si="48"/>
        <v>164879.87858316675</v>
      </c>
      <c r="T70" s="42">
        <f t="shared" si="48"/>
        <v>164879.87858316675</v>
      </c>
      <c r="U70" s="42">
        <f t="shared" si="48"/>
        <v>164879.87858316675</v>
      </c>
    </row>
    <row r="71" spans="2:21">
      <c r="B71" s="7" t="s">
        <v>46</v>
      </c>
      <c r="C71" s="42">
        <f>C70+0.0021*COS((341337*C32+16)*C34)</f>
        <v>164882.80198896187</v>
      </c>
      <c r="D71" s="42">
        <f>D70+0.0021*COS((341337*D32+16)*D34)</f>
        <v>164879.4689864917</v>
      </c>
      <c r="E71" s="42">
        <f t="shared" ref="E71:U71" si="49">E70+0.0021*COS((341337*E32+16)*E34)</f>
        <v>164879.93275638387</v>
      </c>
      <c r="F71" s="42">
        <f t="shared" si="49"/>
        <v>164879.86881216208</v>
      </c>
      <c r="G71" s="42">
        <f t="shared" si="49"/>
        <v>164879.87764010823</v>
      </c>
      <c r="H71" s="42">
        <f t="shared" si="49"/>
        <v>164879.87642156595</v>
      </c>
      <c r="I71" s="42">
        <f t="shared" si="49"/>
        <v>164879.87658976842</v>
      </c>
      <c r="J71" s="42">
        <f t="shared" si="49"/>
        <v>164879.87656655037</v>
      </c>
      <c r="K71" s="42">
        <f t="shared" si="49"/>
        <v>164879.87656975549</v>
      </c>
      <c r="L71" s="42">
        <f t="shared" si="49"/>
        <v>164879.87656931282</v>
      </c>
      <c r="M71" s="42">
        <f t="shared" si="49"/>
        <v>164879.876569374</v>
      </c>
      <c r="N71" s="42">
        <f t="shared" si="49"/>
        <v>164879.87656936559</v>
      </c>
      <c r="O71" s="42">
        <f t="shared" si="49"/>
        <v>164879.87656936664</v>
      </c>
      <c r="P71" s="42">
        <f t="shared" si="49"/>
        <v>164879.87656936655</v>
      </c>
      <c r="Q71" s="42">
        <f t="shared" si="49"/>
        <v>164879.87656936655</v>
      </c>
      <c r="R71" s="42">
        <f t="shared" si="49"/>
        <v>164879.87656936655</v>
      </c>
      <c r="S71" s="42">
        <f t="shared" si="49"/>
        <v>164879.87656936655</v>
      </c>
      <c r="T71" s="42">
        <f t="shared" si="49"/>
        <v>164879.87656936655</v>
      </c>
      <c r="U71" s="42">
        <f t="shared" si="49"/>
        <v>164879.87656936655</v>
      </c>
    </row>
    <row r="72" spans="2:21">
      <c r="B72" s="7" t="s">
        <v>47</v>
      </c>
      <c r="C72" s="42">
        <f>C71+0.0018*COS((401329*C32+274)*C34)</f>
        <v>164882.80261087342</v>
      </c>
      <c r="D72" s="42">
        <f>D71+0.0018*COS((401329*D32+274)*D34)</f>
        <v>164879.46968039536</v>
      </c>
      <c r="E72" s="42">
        <f t="shared" ref="E72:U72" si="50">E71+0.0018*COS((401329*E32+274)*E34)</f>
        <v>164879.93344033239</v>
      </c>
      <c r="F72" s="42">
        <f t="shared" si="50"/>
        <v>164879.86949748444</v>
      </c>
      <c r="G72" s="42">
        <f t="shared" si="50"/>
        <v>164879.87832524095</v>
      </c>
      <c r="H72" s="42">
        <f t="shared" si="50"/>
        <v>164879.87710672483</v>
      </c>
      <c r="I72" s="42">
        <f t="shared" si="50"/>
        <v>164879.8772749237</v>
      </c>
      <c r="J72" s="42">
        <f t="shared" si="50"/>
        <v>164879.87725170614</v>
      </c>
      <c r="K72" s="42">
        <f t="shared" si="50"/>
        <v>164879.8772549112</v>
      </c>
      <c r="L72" s="42">
        <f t="shared" si="50"/>
        <v>164879.87725446853</v>
      </c>
      <c r="M72" s="42">
        <f t="shared" si="50"/>
        <v>164879.87725452971</v>
      </c>
      <c r="N72" s="42">
        <f t="shared" si="50"/>
        <v>164879.8772545213</v>
      </c>
      <c r="O72" s="42">
        <f t="shared" si="50"/>
        <v>164879.87725452235</v>
      </c>
      <c r="P72" s="42">
        <f t="shared" si="50"/>
        <v>164879.87725452226</v>
      </c>
      <c r="Q72" s="42">
        <f t="shared" si="50"/>
        <v>164879.87725452226</v>
      </c>
      <c r="R72" s="42">
        <f t="shared" si="50"/>
        <v>164879.87725452226</v>
      </c>
      <c r="S72" s="42">
        <f t="shared" si="50"/>
        <v>164879.87725452226</v>
      </c>
      <c r="T72" s="42">
        <f t="shared" si="50"/>
        <v>164879.87725452226</v>
      </c>
      <c r="U72" s="42">
        <f t="shared" si="50"/>
        <v>164879.87725452226</v>
      </c>
    </row>
    <row r="73" spans="2:21">
      <c r="B73" s="7" t="s">
        <v>48</v>
      </c>
      <c r="C73" s="42">
        <f>C72+0.0016*COS((1856938*C32+152)*C34)</f>
        <v>164882.80210882294</v>
      </c>
      <c r="D73" s="42">
        <f>D72+0.0016*COS((1856938*D32+152)*D34)</f>
        <v>164879.46948832195</v>
      </c>
      <c r="E73" s="42">
        <f t="shared" ref="E73:U73" si="51">E72+0.0016*COS((1856938*E32+152)*E34)</f>
        <v>164879.93320434002</v>
      </c>
      <c r="F73" s="42">
        <f t="shared" si="51"/>
        <v>164879.86926753656</v>
      </c>
      <c r="G73" s="42">
        <f t="shared" si="51"/>
        <v>164879.87809445837</v>
      </c>
      <c r="H73" s="42">
        <f t="shared" si="51"/>
        <v>164879.87687605747</v>
      </c>
      <c r="I73" s="42">
        <f t="shared" si="51"/>
        <v>164879.87704424042</v>
      </c>
      <c r="J73" s="42">
        <f t="shared" si="51"/>
        <v>164879.87702102508</v>
      </c>
      <c r="K73" s="42">
        <f t="shared" si="51"/>
        <v>164879.87702422982</v>
      </c>
      <c r="L73" s="42">
        <f t="shared" si="51"/>
        <v>164879.87702378721</v>
      </c>
      <c r="M73" s="42">
        <f t="shared" si="51"/>
        <v>164879.87702384836</v>
      </c>
      <c r="N73" s="42">
        <f t="shared" si="51"/>
        <v>164879.87702383994</v>
      </c>
      <c r="O73" s="42">
        <f t="shared" si="51"/>
        <v>164879.87702384099</v>
      </c>
      <c r="P73" s="42">
        <f t="shared" si="51"/>
        <v>164879.87702384091</v>
      </c>
      <c r="Q73" s="42">
        <f t="shared" si="51"/>
        <v>164879.87702384091</v>
      </c>
      <c r="R73" s="42">
        <f t="shared" si="51"/>
        <v>164879.87702384091</v>
      </c>
      <c r="S73" s="42">
        <f t="shared" si="51"/>
        <v>164879.87702384091</v>
      </c>
      <c r="T73" s="42">
        <f t="shared" si="51"/>
        <v>164879.87702384091</v>
      </c>
      <c r="U73" s="42">
        <f t="shared" si="51"/>
        <v>164879.87702384091</v>
      </c>
    </row>
    <row r="74" spans="2:21">
      <c r="B74" s="7" t="s">
        <v>49</v>
      </c>
      <c r="C74" s="42">
        <f>C73+0.0012*COS((1267871*C32+249)*C34)</f>
        <v>164882.80178698219</v>
      </c>
      <c r="D74" s="42">
        <f>D73+0.0012*COS((1267871*D32+249)*D34)</f>
        <v>164879.46901297971</v>
      </c>
      <c r="E74" s="42">
        <f t="shared" ref="E74:U74" si="52">E73+0.0012*COS((1267871*E32+249)*E34)</f>
        <v>164879.93274991988</v>
      </c>
      <c r="F74" s="42">
        <f t="shared" si="52"/>
        <v>164879.86881022237</v>
      </c>
      <c r="G74" s="42">
        <f t="shared" si="52"/>
        <v>164879.87763754354</v>
      </c>
      <c r="H74" s="42">
        <f t="shared" si="52"/>
        <v>164879.87641908752</v>
      </c>
      <c r="I74" s="42">
        <f t="shared" si="52"/>
        <v>164879.87658727809</v>
      </c>
      <c r="J74" s="42">
        <f t="shared" si="52"/>
        <v>164879.87656406171</v>
      </c>
      <c r="K74" s="42">
        <f t="shared" si="52"/>
        <v>164879.87656726659</v>
      </c>
      <c r="L74" s="42">
        <f t="shared" si="52"/>
        <v>164879.87656682395</v>
      </c>
      <c r="M74" s="42">
        <f t="shared" si="52"/>
        <v>164879.8765668851</v>
      </c>
      <c r="N74" s="42">
        <f t="shared" si="52"/>
        <v>164879.87656687669</v>
      </c>
      <c r="O74" s="42">
        <f t="shared" si="52"/>
        <v>164879.87656687773</v>
      </c>
      <c r="P74" s="42">
        <f t="shared" si="52"/>
        <v>164879.87656687765</v>
      </c>
      <c r="Q74" s="42">
        <f t="shared" si="52"/>
        <v>164879.87656687765</v>
      </c>
      <c r="R74" s="42">
        <f t="shared" si="52"/>
        <v>164879.87656687765</v>
      </c>
      <c r="S74" s="42">
        <f t="shared" si="52"/>
        <v>164879.87656687765</v>
      </c>
      <c r="T74" s="42">
        <f t="shared" si="52"/>
        <v>164879.87656687765</v>
      </c>
      <c r="U74" s="42">
        <f t="shared" si="52"/>
        <v>164879.87656687765</v>
      </c>
    </row>
    <row r="75" spans="2:21">
      <c r="B75" s="7" t="s">
        <v>50</v>
      </c>
      <c r="C75" s="42">
        <f>C74+0.0011*COS((1920802*C32+186)*C34)</f>
        <v>164882.80270399019</v>
      </c>
      <c r="D75" s="42">
        <f>D74+0.0011*COS((1920802*D32+186)*D34)</f>
        <v>164879.47003473566</v>
      </c>
      <c r="E75" s="42">
        <f t="shared" ref="E75:U75" si="53">E74+0.0011*COS((1920802*E32+186)*E34)</f>
        <v>164879.93375958389</v>
      </c>
      <c r="F75" s="42">
        <f t="shared" si="53"/>
        <v>164879.8698216028</v>
      </c>
      <c r="G75" s="42">
        <f t="shared" si="53"/>
        <v>164879.87864868794</v>
      </c>
      <c r="H75" s="42">
        <f t="shared" si="53"/>
        <v>164879.87743026455</v>
      </c>
      <c r="I75" s="42">
        <f t="shared" si="53"/>
        <v>164879.87759845061</v>
      </c>
      <c r="J75" s="42">
        <f t="shared" si="53"/>
        <v>164879.87757523483</v>
      </c>
      <c r="K75" s="42">
        <f t="shared" si="53"/>
        <v>164879.87757843963</v>
      </c>
      <c r="L75" s="42">
        <f t="shared" si="53"/>
        <v>164879.87757799702</v>
      </c>
      <c r="M75" s="42">
        <f t="shared" si="53"/>
        <v>164879.87757805816</v>
      </c>
      <c r="N75" s="42">
        <f t="shared" si="53"/>
        <v>164879.87757804975</v>
      </c>
      <c r="O75" s="42">
        <f t="shared" si="53"/>
        <v>164879.8775780508</v>
      </c>
      <c r="P75" s="42">
        <f t="shared" si="53"/>
        <v>164879.87757805071</v>
      </c>
      <c r="Q75" s="42">
        <f t="shared" si="53"/>
        <v>164879.87757805071</v>
      </c>
      <c r="R75" s="42">
        <f t="shared" si="53"/>
        <v>164879.87757805071</v>
      </c>
      <c r="S75" s="42">
        <f t="shared" si="53"/>
        <v>164879.87757805071</v>
      </c>
      <c r="T75" s="42">
        <f t="shared" si="53"/>
        <v>164879.87757805071</v>
      </c>
      <c r="U75" s="42">
        <f t="shared" si="53"/>
        <v>164879.87757805071</v>
      </c>
    </row>
    <row r="76" spans="2:21">
      <c r="B76" s="7" t="s">
        <v>51</v>
      </c>
      <c r="C76" s="42">
        <f>C75+0.0009*COS(858602*C32+129)*C34</f>
        <v>164882.80271893687</v>
      </c>
      <c r="D76" s="42">
        <f>D75+0.0009*COS(858602*D32+129)*D34</f>
        <v>164879.47004671977</v>
      </c>
      <c r="E76" s="42">
        <f t="shared" ref="E76:U76" si="54">E75+0.0009*COS(858602*E32+129)*E34</f>
        <v>164879.93376168286</v>
      </c>
      <c r="F76" s="42">
        <f t="shared" si="54"/>
        <v>164879.86982526313</v>
      </c>
      <c r="G76" s="42">
        <f t="shared" si="54"/>
        <v>164879.87865213456</v>
      </c>
      <c r="H76" s="42">
        <f t="shared" si="54"/>
        <v>164879.87743374071</v>
      </c>
      <c r="I76" s="42">
        <f t="shared" si="54"/>
        <v>164879.87760192269</v>
      </c>
      <c r="J76" s="42">
        <f t="shared" si="54"/>
        <v>164879.8775787075</v>
      </c>
      <c r="K76" s="42">
        <f t="shared" si="54"/>
        <v>164879.87758191221</v>
      </c>
      <c r="L76" s="42">
        <f t="shared" si="54"/>
        <v>164879.8775814696</v>
      </c>
      <c r="M76" s="42">
        <f t="shared" si="54"/>
        <v>164879.87758153075</v>
      </c>
      <c r="N76" s="42">
        <f t="shared" si="54"/>
        <v>164879.87758152233</v>
      </c>
      <c r="O76" s="42">
        <f t="shared" si="54"/>
        <v>164879.87758152338</v>
      </c>
      <c r="P76" s="42">
        <f t="shared" si="54"/>
        <v>164879.87758152329</v>
      </c>
      <c r="Q76" s="42">
        <f t="shared" si="54"/>
        <v>164879.87758152329</v>
      </c>
      <c r="R76" s="42">
        <f t="shared" si="54"/>
        <v>164879.87758152329</v>
      </c>
      <c r="S76" s="42">
        <f t="shared" si="54"/>
        <v>164879.87758152329</v>
      </c>
      <c r="T76" s="42">
        <f t="shared" si="54"/>
        <v>164879.87758152329</v>
      </c>
      <c r="U76" s="42">
        <f t="shared" si="54"/>
        <v>164879.87758152329</v>
      </c>
    </row>
    <row r="77" spans="2:21">
      <c r="B77" s="7" t="s">
        <v>52</v>
      </c>
      <c r="C77" s="42">
        <f>C76+0.0008*COS((1403732*C32+98)*C34)</f>
        <v>164882.80203576086</v>
      </c>
      <c r="D77" s="42">
        <f>D76+0.0008*COS((1403732*D32+98)*D34)</f>
        <v>164879.46943357846</v>
      </c>
      <c r="E77" s="42">
        <f t="shared" ref="E77:U77" si="55">E76+0.0008*COS((1403732*E32+98)*E34)</f>
        <v>164879.93313791696</v>
      </c>
      <c r="F77" s="42">
        <f t="shared" si="55"/>
        <v>164879.86920294576</v>
      </c>
      <c r="G77" s="42">
        <f t="shared" si="55"/>
        <v>164879.8780296169</v>
      </c>
      <c r="H77" s="42">
        <f t="shared" si="55"/>
        <v>164879.87681125067</v>
      </c>
      <c r="I77" s="42">
        <f t="shared" si="55"/>
        <v>164879.87697942884</v>
      </c>
      <c r="J77" s="42">
        <f t="shared" si="55"/>
        <v>164879.87695621417</v>
      </c>
      <c r="K77" s="42">
        <f t="shared" si="55"/>
        <v>164879.87695941882</v>
      </c>
      <c r="L77" s="42">
        <f t="shared" si="55"/>
        <v>164879.87695897621</v>
      </c>
      <c r="M77" s="42">
        <f t="shared" si="55"/>
        <v>164879.87695903736</v>
      </c>
      <c r="N77" s="42">
        <f t="shared" si="55"/>
        <v>164879.87695902894</v>
      </c>
      <c r="O77" s="42">
        <f t="shared" si="55"/>
        <v>164879.87695902999</v>
      </c>
      <c r="P77" s="42">
        <f t="shared" si="55"/>
        <v>164879.87695902991</v>
      </c>
      <c r="Q77" s="42">
        <f t="shared" si="55"/>
        <v>164879.87695902991</v>
      </c>
      <c r="R77" s="42">
        <f t="shared" si="55"/>
        <v>164879.87695902991</v>
      </c>
      <c r="S77" s="42">
        <f t="shared" si="55"/>
        <v>164879.87695902991</v>
      </c>
      <c r="T77" s="42">
        <f t="shared" si="55"/>
        <v>164879.87695902991</v>
      </c>
      <c r="U77" s="42">
        <f t="shared" si="55"/>
        <v>164879.87695902991</v>
      </c>
    </row>
    <row r="78" spans="2:21">
      <c r="B78" s="7" t="s">
        <v>53</v>
      </c>
      <c r="C78" s="42">
        <f>C77+0.0007*COS((790672*C32+114)*C34)</f>
        <v>164882.80221141386</v>
      </c>
      <c r="D78" s="42">
        <f>D77+0.0007*COS((790672*D32+114)*D34)</f>
        <v>164879.46955130258</v>
      </c>
      <c r="E78" s="42">
        <f t="shared" ref="E78:U78" si="56">E77+0.0007*COS((790672*E32+114)*E34)</f>
        <v>164879.933263771</v>
      </c>
      <c r="F78" s="42">
        <f t="shared" si="56"/>
        <v>164879.86932768006</v>
      </c>
      <c r="G78" s="42">
        <f t="shared" si="56"/>
        <v>164879.8781545058</v>
      </c>
      <c r="H78" s="42">
        <f t="shared" si="56"/>
        <v>164879.87693611823</v>
      </c>
      <c r="I78" s="42">
        <f t="shared" si="56"/>
        <v>164879.87710429935</v>
      </c>
      <c r="J78" s="42">
        <f t="shared" si="56"/>
        <v>164879.87708108427</v>
      </c>
      <c r="K78" s="42">
        <f t="shared" si="56"/>
        <v>164879.87708428898</v>
      </c>
      <c r="L78" s="42">
        <f t="shared" si="56"/>
        <v>164879.87708384637</v>
      </c>
      <c r="M78" s="42">
        <f t="shared" si="56"/>
        <v>164879.87708390752</v>
      </c>
      <c r="N78" s="42">
        <f t="shared" si="56"/>
        <v>164879.8770838991</v>
      </c>
      <c r="O78" s="42">
        <f t="shared" si="56"/>
        <v>164879.87708390015</v>
      </c>
      <c r="P78" s="42">
        <f t="shared" si="56"/>
        <v>164879.87708390006</v>
      </c>
      <c r="Q78" s="42">
        <f t="shared" si="56"/>
        <v>164879.87708390006</v>
      </c>
      <c r="R78" s="42">
        <f t="shared" si="56"/>
        <v>164879.87708390006</v>
      </c>
      <c r="S78" s="42">
        <f t="shared" si="56"/>
        <v>164879.87708390006</v>
      </c>
      <c r="T78" s="42">
        <f t="shared" si="56"/>
        <v>164879.87708390006</v>
      </c>
      <c r="U78" s="42">
        <f t="shared" si="56"/>
        <v>164879.87708390006</v>
      </c>
    </row>
    <row r="79" spans="2:21">
      <c r="B79" s="7" t="s">
        <v>54</v>
      </c>
      <c r="C79" s="42">
        <f>C78+0.0007*COS((405201*C32+50)*C34)</f>
        <v>164882.80220405417</v>
      </c>
      <c r="D79" s="42">
        <f>D78+0.0007*COS((405201*D32+50)*D34)</f>
        <v>164879.46957431026</v>
      </c>
      <c r="E79" s="42">
        <f t="shared" ref="E79:U79" si="57">E78+0.0007*COS((405201*E32+50)*E34)</f>
        <v>164879.93328254961</v>
      </c>
      <c r="F79" s="42">
        <f t="shared" si="57"/>
        <v>164879.86934704171</v>
      </c>
      <c r="G79" s="42">
        <f t="shared" si="57"/>
        <v>164879.87817378697</v>
      </c>
      <c r="H79" s="42">
        <f t="shared" si="57"/>
        <v>164879.87695541049</v>
      </c>
      <c r="I79" s="42">
        <f t="shared" si="57"/>
        <v>164879.87712359009</v>
      </c>
      <c r="J79" s="42">
        <f t="shared" si="57"/>
        <v>164879.87710037522</v>
      </c>
      <c r="K79" s="42">
        <f t="shared" si="57"/>
        <v>164879.8771035799</v>
      </c>
      <c r="L79" s="42">
        <f t="shared" si="57"/>
        <v>164879.87710313729</v>
      </c>
      <c r="M79" s="42">
        <f t="shared" si="57"/>
        <v>164879.87710319844</v>
      </c>
      <c r="N79" s="42">
        <f t="shared" si="57"/>
        <v>164879.87710319003</v>
      </c>
      <c r="O79" s="42">
        <f t="shared" si="57"/>
        <v>164879.87710319107</v>
      </c>
      <c r="P79" s="42">
        <f t="shared" si="57"/>
        <v>164879.87710319099</v>
      </c>
      <c r="Q79" s="42">
        <f t="shared" si="57"/>
        <v>164879.87710319099</v>
      </c>
      <c r="R79" s="42">
        <f t="shared" si="57"/>
        <v>164879.87710319099</v>
      </c>
      <c r="S79" s="42">
        <f t="shared" si="57"/>
        <v>164879.87710319099</v>
      </c>
      <c r="T79" s="42">
        <f t="shared" si="57"/>
        <v>164879.87710319099</v>
      </c>
      <c r="U79" s="42">
        <f t="shared" si="57"/>
        <v>164879.87710319099</v>
      </c>
    </row>
    <row r="80" spans="2:21">
      <c r="B80" s="7" t="s">
        <v>55</v>
      </c>
      <c r="C80" s="42">
        <f>C79+0.0007*COS((485333*C32+186)*C34)</f>
        <v>164882.80237316052</v>
      </c>
      <c r="D80" s="42">
        <f>D79+0.0007*COS((485333*D32+186)*D34)</f>
        <v>164879.46970790377</v>
      </c>
      <c r="E80" s="42">
        <f t="shared" ref="E80:U80" si="58">E79+0.0007*COS((485333*E32+186)*E34)</f>
        <v>164879.93342111411</v>
      </c>
      <c r="F80" s="42">
        <f t="shared" si="58"/>
        <v>164879.86948492134</v>
      </c>
      <c r="G80" s="42">
        <f t="shared" si="58"/>
        <v>164879.87831176116</v>
      </c>
      <c r="H80" s="42">
        <f t="shared" si="58"/>
        <v>164879.87709337164</v>
      </c>
      <c r="I80" s="42">
        <f t="shared" si="58"/>
        <v>164879.87726155305</v>
      </c>
      <c r="J80" s="42">
        <f t="shared" si="58"/>
        <v>164879.87723833791</v>
      </c>
      <c r="K80" s="42">
        <f t="shared" si="58"/>
        <v>164879.87724154262</v>
      </c>
      <c r="L80" s="42">
        <f t="shared" si="58"/>
        <v>164879.87724110001</v>
      </c>
      <c r="M80" s="42">
        <f t="shared" si="58"/>
        <v>164879.87724116116</v>
      </c>
      <c r="N80" s="42">
        <f t="shared" si="58"/>
        <v>164879.87724115275</v>
      </c>
      <c r="O80" s="42">
        <f t="shared" si="58"/>
        <v>164879.87724115379</v>
      </c>
      <c r="P80" s="42">
        <f t="shared" si="58"/>
        <v>164879.87724115371</v>
      </c>
      <c r="Q80" s="42">
        <f t="shared" si="58"/>
        <v>164879.87724115371</v>
      </c>
      <c r="R80" s="42">
        <f t="shared" si="58"/>
        <v>164879.87724115371</v>
      </c>
      <c r="S80" s="42">
        <f t="shared" si="58"/>
        <v>164879.87724115371</v>
      </c>
      <c r="T80" s="42">
        <f t="shared" si="58"/>
        <v>164879.87724115371</v>
      </c>
      <c r="U80" s="42">
        <f t="shared" si="58"/>
        <v>164879.87724115371</v>
      </c>
    </row>
    <row r="81" spans="2:21">
      <c r="B81" s="7" t="s">
        <v>56</v>
      </c>
      <c r="C81" s="42">
        <f>C80+0.0007*COS((27864*C32+127)*C34)</f>
        <v>164882.80273098047</v>
      </c>
      <c r="D81" s="42">
        <f>D80+0.0007*COS((27864*D32+127)*D34)</f>
        <v>164879.47006392709</v>
      </c>
      <c r="E81" s="42">
        <f t="shared" ref="E81:U81" si="59">E80+0.0007*COS((27864*E32+127)*E34)</f>
        <v>164879.93377738789</v>
      </c>
      <c r="F81" s="42">
        <f t="shared" si="59"/>
        <v>164879.8698411606</v>
      </c>
      <c r="G81" s="42">
        <f t="shared" si="59"/>
        <v>164879.8786680052</v>
      </c>
      <c r="H81" s="42">
        <f t="shared" si="59"/>
        <v>164879.87744961501</v>
      </c>
      <c r="I81" s="42">
        <f t="shared" si="59"/>
        <v>164879.8776177965</v>
      </c>
      <c r="J81" s="42">
        <f t="shared" si="59"/>
        <v>164879.87759458137</v>
      </c>
      <c r="K81" s="42">
        <f t="shared" si="59"/>
        <v>164879.87759778608</v>
      </c>
      <c r="L81" s="42">
        <f t="shared" si="59"/>
        <v>164879.87759734347</v>
      </c>
      <c r="M81" s="42">
        <f t="shared" si="59"/>
        <v>164879.87759740461</v>
      </c>
      <c r="N81" s="42">
        <f t="shared" si="59"/>
        <v>164879.8775973962</v>
      </c>
      <c r="O81" s="42">
        <f t="shared" si="59"/>
        <v>164879.87759739725</v>
      </c>
      <c r="P81" s="42">
        <f t="shared" si="59"/>
        <v>164879.87759739716</v>
      </c>
      <c r="Q81" s="42">
        <f t="shared" si="59"/>
        <v>164879.87759739716</v>
      </c>
      <c r="R81" s="42">
        <f t="shared" si="59"/>
        <v>164879.87759739716</v>
      </c>
      <c r="S81" s="42">
        <f t="shared" si="59"/>
        <v>164879.87759739716</v>
      </c>
      <c r="T81" s="42">
        <f t="shared" si="59"/>
        <v>164879.87759739716</v>
      </c>
      <c r="U81" s="42">
        <f t="shared" si="59"/>
        <v>164879.87759739716</v>
      </c>
    </row>
    <row r="82" spans="2:21">
      <c r="B82" s="7" t="s">
        <v>57</v>
      </c>
      <c r="C82" s="42">
        <f>C81+0.0006*COS((111869*C32+38)*C34)</f>
        <v>164882.80219044062</v>
      </c>
      <c r="D82" s="42">
        <f>D81+0.0006*COS((111869*D32+38)*D34)</f>
        <v>164879.46952654538</v>
      </c>
      <c r="E82" s="42">
        <f t="shared" ref="E82:U82" si="60">E81+0.0006*COS((111869*E32+38)*E34)</f>
        <v>164879.93323956159</v>
      </c>
      <c r="F82" s="42">
        <f t="shared" si="60"/>
        <v>164879.86930339551</v>
      </c>
      <c r="G82" s="42">
        <f t="shared" si="60"/>
        <v>164879.87813023166</v>
      </c>
      <c r="H82" s="42">
        <f t="shared" si="60"/>
        <v>164879.87691184264</v>
      </c>
      <c r="I82" s="42">
        <f t="shared" si="60"/>
        <v>164879.87708002396</v>
      </c>
      <c r="J82" s="42">
        <f t="shared" si="60"/>
        <v>164879.87705680885</v>
      </c>
      <c r="K82" s="42">
        <f t="shared" si="60"/>
        <v>164879.87706001356</v>
      </c>
      <c r="L82" s="42">
        <f t="shared" si="60"/>
        <v>164879.87705957095</v>
      </c>
      <c r="M82" s="42">
        <f t="shared" si="60"/>
        <v>164879.8770596321</v>
      </c>
      <c r="N82" s="42">
        <f t="shared" si="60"/>
        <v>164879.87705962369</v>
      </c>
      <c r="O82" s="42">
        <f t="shared" si="60"/>
        <v>164879.87705962473</v>
      </c>
      <c r="P82" s="42">
        <f t="shared" si="60"/>
        <v>164879.87705962465</v>
      </c>
      <c r="Q82" s="42">
        <f t="shared" si="60"/>
        <v>164879.87705962465</v>
      </c>
      <c r="R82" s="42">
        <f t="shared" si="60"/>
        <v>164879.87705962465</v>
      </c>
      <c r="S82" s="42">
        <f t="shared" si="60"/>
        <v>164879.87705962465</v>
      </c>
      <c r="T82" s="42">
        <f t="shared" si="60"/>
        <v>164879.87705962465</v>
      </c>
      <c r="U82" s="42">
        <f t="shared" si="60"/>
        <v>164879.87705962465</v>
      </c>
    </row>
    <row r="83" spans="2:21">
      <c r="B83" s="7" t="s">
        <v>58</v>
      </c>
      <c r="C83" s="42">
        <f>C82+0.0006*COS((2258267*C32+156)*C34)</f>
        <v>164882.80217028127</v>
      </c>
      <c r="D83" s="42">
        <f>D82+0.0006*COS((2258267*D32+156)*D34)</f>
        <v>164879.46936337717</v>
      </c>
      <c r="E83" s="42">
        <f t="shared" ref="E83:U83" si="61">E82+0.0006*COS((2258267*E32+156)*E34)</f>
        <v>164879.93309593195</v>
      </c>
      <c r="F83" s="42">
        <f t="shared" si="61"/>
        <v>164879.86915706217</v>
      </c>
      <c r="G83" s="42">
        <f t="shared" si="61"/>
        <v>164879.87798427141</v>
      </c>
      <c r="H83" s="42">
        <f t="shared" si="61"/>
        <v>164879.87676583088</v>
      </c>
      <c r="I83" s="42">
        <f t="shared" si="61"/>
        <v>164879.87693401932</v>
      </c>
      <c r="J83" s="42">
        <f t="shared" si="61"/>
        <v>164879.87691080323</v>
      </c>
      <c r="K83" s="42">
        <f t="shared" si="61"/>
        <v>164879.87691400808</v>
      </c>
      <c r="L83" s="42">
        <f t="shared" si="61"/>
        <v>164879.87691356544</v>
      </c>
      <c r="M83" s="42">
        <f t="shared" si="61"/>
        <v>164879.87691362659</v>
      </c>
      <c r="N83" s="42">
        <f t="shared" si="61"/>
        <v>164879.87691361818</v>
      </c>
      <c r="O83" s="42">
        <f t="shared" si="61"/>
        <v>164879.87691361923</v>
      </c>
      <c r="P83" s="42">
        <f t="shared" si="61"/>
        <v>164879.87691361914</v>
      </c>
      <c r="Q83" s="42">
        <f t="shared" si="61"/>
        <v>164879.87691361914</v>
      </c>
      <c r="R83" s="42">
        <f t="shared" si="61"/>
        <v>164879.87691361914</v>
      </c>
      <c r="S83" s="42">
        <f t="shared" si="61"/>
        <v>164879.87691361914</v>
      </c>
      <c r="T83" s="42">
        <f t="shared" si="61"/>
        <v>164879.87691361914</v>
      </c>
      <c r="U83" s="42">
        <f t="shared" si="61"/>
        <v>164879.87691361914</v>
      </c>
    </row>
    <row r="84" spans="2:21">
      <c r="B84" s="7" t="s">
        <v>59</v>
      </c>
      <c r="C84" s="42">
        <f>C83+0.0005*COS((1908795*C32+90)*C34)</f>
        <v>164882.80174036371</v>
      </c>
      <c r="D84" s="42">
        <f>D83+0.0005*COS((1908795*D32+90)*D34)</f>
        <v>164879.46899422363</v>
      </c>
      <c r="E84" s="42">
        <f t="shared" ref="E84:U84" si="62">E83+0.0005*COS((1908795*E32+90)*E34)</f>
        <v>164879.93271732741</v>
      </c>
      <c r="F84" s="42">
        <f t="shared" si="62"/>
        <v>164879.86877974245</v>
      </c>
      <c r="G84" s="42">
        <f t="shared" si="62"/>
        <v>164879.87760677395</v>
      </c>
      <c r="H84" s="42">
        <f t="shared" si="62"/>
        <v>164879.87638835795</v>
      </c>
      <c r="I84" s="42">
        <f t="shared" si="62"/>
        <v>164879.87655654299</v>
      </c>
      <c r="J84" s="42">
        <f t="shared" si="62"/>
        <v>164879.87653332736</v>
      </c>
      <c r="K84" s="42">
        <f t="shared" si="62"/>
        <v>164879.87653653216</v>
      </c>
      <c r="L84" s="42">
        <f t="shared" si="62"/>
        <v>164879.87653608955</v>
      </c>
      <c r="M84" s="42">
        <f t="shared" si="62"/>
        <v>164879.8765361507</v>
      </c>
      <c r="N84" s="42">
        <f t="shared" si="62"/>
        <v>164879.87653614228</v>
      </c>
      <c r="O84" s="42">
        <f t="shared" si="62"/>
        <v>164879.87653614333</v>
      </c>
      <c r="P84" s="42">
        <f t="shared" si="62"/>
        <v>164879.87653614325</v>
      </c>
      <c r="Q84" s="42">
        <f t="shared" si="62"/>
        <v>164879.87653614325</v>
      </c>
      <c r="R84" s="42">
        <f t="shared" si="62"/>
        <v>164879.87653614325</v>
      </c>
      <c r="S84" s="42">
        <f t="shared" si="62"/>
        <v>164879.87653614325</v>
      </c>
      <c r="T84" s="42">
        <f t="shared" si="62"/>
        <v>164879.87653614325</v>
      </c>
      <c r="U84" s="42">
        <f t="shared" si="62"/>
        <v>164879.87653614325</v>
      </c>
    </row>
    <row r="85" spans="2:21">
      <c r="B85" s="7" t="s">
        <v>60</v>
      </c>
      <c r="C85" s="42">
        <f>C84+0.0005*COS((1745069*C32+24)*C34)</f>
        <v>164882.80138075855</v>
      </c>
      <c r="D85" s="42">
        <f>D84+0.0005*COS((1745069*D32+24)*D34)</f>
        <v>164879.46857634146</v>
      </c>
      <c r="E85" s="42">
        <f t="shared" ref="E85:U85" si="63">E84+0.0005*COS((1745069*E32+24)*E34)</f>
        <v>164879.93230673252</v>
      </c>
      <c r="F85" s="42">
        <f t="shared" si="63"/>
        <v>164879.86836812631</v>
      </c>
      <c r="G85" s="42">
        <f t="shared" si="63"/>
        <v>164879.8771952985</v>
      </c>
      <c r="H85" s="42">
        <f t="shared" si="63"/>
        <v>164879.87597686308</v>
      </c>
      <c r="I85" s="42">
        <f t="shared" si="63"/>
        <v>164879.8761450508</v>
      </c>
      <c r="J85" s="42">
        <f t="shared" si="63"/>
        <v>164879.87612183479</v>
      </c>
      <c r="K85" s="42">
        <f t="shared" si="63"/>
        <v>164879.87612503965</v>
      </c>
      <c r="L85" s="42">
        <f t="shared" si="63"/>
        <v>164879.87612459704</v>
      </c>
      <c r="M85" s="42">
        <f t="shared" si="63"/>
        <v>164879.87612465819</v>
      </c>
      <c r="N85" s="42">
        <f t="shared" si="63"/>
        <v>164879.87612464977</v>
      </c>
      <c r="O85" s="42">
        <f t="shared" si="63"/>
        <v>164879.87612465082</v>
      </c>
      <c r="P85" s="42">
        <f t="shared" si="63"/>
        <v>164879.87612465073</v>
      </c>
      <c r="Q85" s="42">
        <f t="shared" si="63"/>
        <v>164879.87612465073</v>
      </c>
      <c r="R85" s="42">
        <f t="shared" si="63"/>
        <v>164879.87612465073</v>
      </c>
      <c r="S85" s="42">
        <f t="shared" si="63"/>
        <v>164879.87612465073</v>
      </c>
      <c r="T85" s="42">
        <f t="shared" si="63"/>
        <v>164879.87612465073</v>
      </c>
      <c r="U85" s="42">
        <f t="shared" si="63"/>
        <v>164879.87612465073</v>
      </c>
    </row>
    <row r="86" spans="2:21">
      <c r="B86" s="7" t="s">
        <v>61</v>
      </c>
      <c r="C86" s="42">
        <f>C85+0.0005*COS((509131*C32+242)*C34)</f>
        <v>164882.80091891566</v>
      </c>
      <c r="D86" s="42">
        <f>D85+0.0005*COS((509131*D32+242)*D34)</f>
        <v>164879.46810474581</v>
      </c>
      <c r="E86" s="42">
        <f t="shared" ref="E86:U86" si="64">E85+0.0005*COS((509131*E32+242)*E34)</f>
        <v>164879.93183641211</v>
      </c>
      <c r="F86" s="42">
        <f t="shared" si="64"/>
        <v>164879.86789762849</v>
      </c>
      <c r="G86" s="42">
        <f t="shared" si="64"/>
        <v>164879.87672482512</v>
      </c>
      <c r="H86" s="42">
        <f t="shared" si="64"/>
        <v>164879.87550638634</v>
      </c>
      <c r="I86" s="42">
        <f t="shared" si="64"/>
        <v>164879.87567457452</v>
      </c>
      <c r="J86" s="42">
        <f t="shared" si="64"/>
        <v>164879.87565135845</v>
      </c>
      <c r="K86" s="42">
        <f t="shared" si="64"/>
        <v>164879.87565456331</v>
      </c>
      <c r="L86" s="42">
        <f t="shared" si="64"/>
        <v>164879.8756541207</v>
      </c>
      <c r="M86" s="42">
        <f t="shared" si="64"/>
        <v>164879.87565418184</v>
      </c>
      <c r="N86" s="42">
        <f t="shared" si="64"/>
        <v>164879.87565417343</v>
      </c>
      <c r="O86" s="42">
        <f t="shared" si="64"/>
        <v>164879.87565417448</v>
      </c>
      <c r="P86" s="42">
        <f t="shared" si="64"/>
        <v>164879.87565417439</v>
      </c>
      <c r="Q86" s="42">
        <f t="shared" si="64"/>
        <v>164879.87565417439</v>
      </c>
      <c r="R86" s="42">
        <f t="shared" si="64"/>
        <v>164879.87565417439</v>
      </c>
      <c r="S86" s="42">
        <f t="shared" si="64"/>
        <v>164879.87565417439</v>
      </c>
      <c r="T86" s="42">
        <f t="shared" si="64"/>
        <v>164879.87565417439</v>
      </c>
      <c r="U86" s="42">
        <f t="shared" si="64"/>
        <v>164879.87565417439</v>
      </c>
    </row>
    <row r="87" spans="2:21">
      <c r="B87" s="7" t="s">
        <v>62</v>
      </c>
      <c r="C87" s="42">
        <f>C86+0.0004*COS((39871*C32+223)*C34)</f>
        <v>164882.80052041894</v>
      </c>
      <c r="D87" s="42">
        <f>D86+0.0004*COS((39871*D32+223)*D34)</f>
        <v>164879.46770610483</v>
      </c>
      <c r="E87" s="42">
        <f t="shared" ref="E87:U87" si="65">E86+0.0004*COS((39871*E32+223)*E34)</f>
        <v>164879.93143779077</v>
      </c>
      <c r="F87" s="42">
        <f t="shared" si="65"/>
        <v>164879.86749900444</v>
      </c>
      <c r="G87" s="42">
        <f t="shared" si="65"/>
        <v>164879.87632620145</v>
      </c>
      <c r="H87" s="42">
        <f t="shared" si="65"/>
        <v>164879.87510776261</v>
      </c>
      <c r="I87" s="42">
        <f t="shared" si="65"/>
        <v>164879.87527595079</v>
      </c>
      <c r="J87" s="42">
        <f t="shared" si="65"/>
        <v>164879.87525273472</v>
      </c>
      <c r="K87" s="42">
        <f t="shared" si="65"/>
        <v>164879.87525593958</v>
      </c>
      <c r="L87" s="42">
        <f t="shared" si="65"/>
        <v>164879.87525549697</v>
      </c>
      <c r="M87" s="42">
        <f t="shared" si="65"/>
        <v>164879.87525555812</v>
      </c>
      <c r="N87" s="42">
        <f t="shared" si="65"/>
        <v>164879.8752555497</v>
      </c>
      <c r="O87" s="42">
        <f t="shared" si="65"/>
        <v>164879.87525555075</v>
      </c>
      <c r="P87" s="42">
        <f t="shared" si="65"/>
        <v>164879.87525555067</v>
      </c>
      <c r="Q87" s="42">
        <f t="shared" si="65"/>
        <v>164879.87525555067</v>
      </c>
      <c r="R87" s="42">
        <f t="shared" si="65"/>
        <v>164879.87525555067</v>
      </c>
      <c r="S87" s="42">
        <f t="shared" si="65"/>
        <v>164879.87525555067</v>
      </c>
      <c r="T87" s="42">
        <f t="shared" si="65"/>
        <v>164879.87525555067</v>
      </c>
      <c r="U87" s="42">
        <f t="shared" si="65"/>
        <v>164879.87525555067</v>
      </c>
    </row>
    <row r="88" spans="2:21">
      <c r="B88" s="7" t="s">
        <v>63</v>
      </c>
      <c r="C88" s="42">
        <f>C87+0.0004*COS((12006*C32+187)*C34)</f>
        <v>164882.80088260176</v>
      </c>
      <c r="D88" s="42">
        <f>D87+0.0004*COS((12006*D32+187)*D34)</f>
        <v>164879.46806806908</v>
      </c>
      <c r="E88" s="42">
        <f t="shared" ref="E88:U88" si="66">E87+0.0004*COS((12006*E32+187)*E34)</f>
        <v>164879.9317997855</v>
      </c>
      <c r="F88" s="42">
        <f t="shared" si="66"/>
        <v>164879.86786099497</v>
      </c>
      <c r="G88" s="42">
        <f t="shared" si="66"/>
        <v>164879.87668819257</v>
      </c>
      <c r="H88" s="42">
        <f t="shared" si="66"/>
        <v>164879.87546975364</v>
      </c>
      <c r="I88" s="42">
        <f t="shared" si="66"/>
        <v>164879.87563794185</v>
      </c>
      <c r="J88" s="42">
        <f t="shared" si="66"/>
        <v>164879.87561472578</v>
      </c>
      <c r="K88" s="42">
        <f t="shared" si="66"/>
        <v>164879.87561793064</v>
      </c>
      <c r="L88" s="42">
        <f t="shared" si="66"/>
        <v>164879.87561748803</v>
      </c>
      <c r="M88" s="42">
        <f t="shared" si="66"/>
        <v>164879.87561754917</v>
      </c>
      <c r="N88" s="42">
        <f t="shared" si="66"/>
        <v>164879.87561754076</v>
      </c>
      <c r="O88" s="42">
        <f t="shared" si="66"/>
        <v>164879.87561754181</v>
      </c>
      <c r="P88" s="42">
        <f t="shared" si="66"/>
        <v>164879.87561754172</v>
      </c>
      <c r="Q88" s="42">
        <f t="shared" si="66"/>
        <v>164879.87561754172</v>
      </c>
      <c r="R88" s="42">
        <f t="shared" si="66"/>
        <v>164879.87561754172</v>
      </c>
      <c r="S88" s="42">
        <f t="shared" si="66"/>
        <v>164879.87561754172</v>
      </c>
      <c r="T88" s="42">
        <f t="shared" si="66"/>
        <v>164879.87561754172</v>
      </c>
      <c r="U88" s="42">
        <f t="shared" si="66"/>
        <v>164879.87561754172</v>
      </c>
    </row>
    <row r="89" spans="2:21">
      <c r="B89" s="7" t="s">
        <v>64</v>
      </c>
      <c r="C89" s="42">
        <f>MOD(C88,360)</f>
        <v>2.8008826017612591</v>
      </c>
      <c r="D89" s="42">
        <f>MOD(D88,360)</f>
        <v>359.46806806907989</v>
      </c>
      <c r="E89" s="42">
        <f t="shared" ref="E89:U89" si="67">MOD(E88,360)</f>
        <v>359.93179978549597</v>
      </c>
      <c r="F89" s="42">
        <f t="shared" si="67"/>
        <v>359.86786099497112</v>
      </c>
      <c r="G89" s="42">
        <f t="shared" si="67"/>
        <v>359.87668819256942</v>
      </c>
      <c r="H89" s="42">
        <f t="shared" si="67"/>
        <v>359.87546975363512</v>
      </c>
      <c r="I89" s="42">
        <f t="shared" si="67"/>
        <v>359.87563794184825</v>
      </c>
      <c r="J89" s="42">
        <f t="shared" si="67"/>
        <v>359.87561472578091</v>
      </c>
      <c r="K89" s="42">
        <f t="shared" si="67"/>
        <v>359.87561793063651</v>
      </c>
      <c r="L89" s="42">
        <f t="shared" si="67"/>
        <v>359.87561748802545</v>
      </c>
      <c r="M89" s="42">
        <f t="shared" si="67"/>
        <v>359.8756175491726</v>
      </c>
      <c r="N89" s="42">
        <f t="shared" si="67"/>
        <v>359.8756175407616</v>
      </c>
      <c r="O89" s="42">
        <f t="shared" si="67"/>
        <v>359.87561754180933</v>
      </c>
      <c r="P89" s="42">
        <f t="shared" si="67"/>
        <v>359.87561754172202</v>
      </c>
      <c r="Q89" s="42">
        <f t="shared" si="67"/>
        <v>359.87561754172202</v>
      </c>
      <c r="R89" s="42">
        <f t="shared" si="67"/>
        <v>359.87561754172202</v>
      </c>
      <c r="S89" s="42">
        <f t="shared" si="67"/>
        <v>359.87561754172202</v>
      </c>
      <c r="T89" s="42">
        <f t="shared" si="67"/>
        <v>359.87561754172202</v>
      </c>
      <c r="U89" s="42">
        <f t="shared" si="67"/>
        <v>359.87561754172202</v>
      </c>
    </row>
    <row r="90" spans="2:21">
      <c r="B90" s="7" t="s">
        <v>161</v>
      </c>
      <c r="C90" s="42">
        <f>MOD(IF(C89&lt;0,C89+360,C89),360)</f>
        <v>2.8008826017612591</v>
      </c>
      <c r="D90" s="42">
        <f>MOD(IF(D89&lt;0,D89+360,D89),360)</f>
        <v>359.46806806907989</v>
      </c>
      <c r="E90" s="42">
        <f t="shared" ref="E90:U90" si="68">MOD(IF(E89&lt;0,E89+360,E89),360)</f>
        <v>359.93179978549597</v>
      </c>
      <c r="F90" s="42">
        <f t="shared" si="68"/>
        <v>359.86786099497112</v>
      </c>
      <c r="G90" s="42">
        <f t="shared" si="68"/>
        <v>359.87668819256942</v>
      </c>
      <c r="H90" s="42">
        <f t="shared" si="68"/>
        <v>359.87546975363512</v>
      </c>
      <c r="I90" s="42">
        <f t="shared" si="68"/>
        <v>359.87563794184825</v>
      </c>
      <c r="J90" s="42">
        <f t="shared" si="68"/>
        <v>359.87561472578091</v>
      </c>
      <c r="K90" s="42">
        <f t="shared" si="68"/>
        <v>359.87561793063651</v>
      </c>
      <c r="L90" s="42">
        <f t="shared" si="68"/>
        <v>359.87561748802545</v>
      </c>
      <c r="M90" s="42">
        <f t="shared" si="68"/>
        <v>359.8756175491726</v>
      </c>
      <c r="N90" s="42">
        <f t="shared" si="68"/>
        <v>359.8756175407616</v>
      </c>
      <c r="O90" s="42">
        <f t="shared" si="68"/>
        <v>359.87561754180933</v>
      </c>
      <c r="P90" s="42">
        <f t="shared" si="68"/>
        <v>359.87561754172202</v>
      </c>
      <c r="Q90" s="42">
        <f t="shared" si="68"/>
        <v>359.87561754172202</v>
      </c>
      <c r="R90" s="42">
        <f t="shared" si="68"/>
        <v>359.87561754172202</v>
      </c>
      <c r="S90" s="42">
        <f t="shared" si="68"/>
        <v>359.87561754172202</v>
      </c>
      <c r="T90" s="42">
        <f t="shared" si="68"/>
        <v>359.87561754172202</v>
      </c>
      <c r="U90" s="42">
        <f t="shared" si="68"/>
        <v>359.87561754172202</v>
      </c>
    </row>
    <row r="92" spans="2:21">
      <c r="D92" s="7"/>
    </row>
    <row r="94" spans="2:21">
      <c r="B94" s="42" t="s">
        <v>75</v>
      </c>
    </row>
    <row r="95" spans="2:21">
      <c r="C95" s="42">
        <v>1</v>
      </c>
      <c r="D95" s="42">
        <v>2</v>
      </c>
      <c r="E95" s="42">
        <v>3</v>
      </c>
      <c r="F95" s="42">
        <v>4</v>
      </c>
      <c r="G95" s="42">
        <v>5</v>
      </c>
      <c r="H95" s="42">
        <v>6</v>
      </c>
      <c r="I95" s="42">
        <v>7</v>
      </c>
      <c r="J95" s="42">
        <v>8</v>
      </c>
      <c r="K95" s="42">
        <v>9</v>
      </c>
      <c r="L95" s="42">
        <v>10</v>
      </c>
      <c r="M95" s="42">
        <v>11</v>
      </c>
      <c r="N95" s="42">
        <v>12</v>
      </c>
      <c r="O95" s="42">
        <v>13</v>
      </c>
      <c r="P95" s="42">
        <v>14</v>
      </c>
      <c r="Q95" s="42">
        <v>15</v>
      </c>
      <c r="R95" s="42">
        <v>16</v>
      </c>
      <c r="S95" s="42">
        <v>17</v>
      </c>
      <c r="T95" s="42">
        <v>18</v>
      </c>
      <c r="U95" s="42">
        <v>19</v>
      </c>
    </row>
    <row r="96" spans="2:21">
      <c r="B96" s="30" t="s">
        <v>9</v>
      </c>
      <c r="C96" s="42">
        <f>C30</f>
        <v>64041.62498842593</v>
      </c>
      <c r="D96" s="42">
        <f t="shared" ref="D96:U97" si="69">D30</f>
        <v>64041.400903467205</v>
      </c>
      <c r="E96" s="42">
        <f t="shared" si="69"/>
        <v>64041.432119878737</v>
      </c>
      <c r="F96" s="42">
        <f t="shared" si="69"/>
        <v>64041.427816515221</v>
      </c>
      <c r="G96" s="42">
        <f t="shared" si="69"/>
        <v>64041.4284106384</v>
      </c>
      <c r="H96" s="42">
        <f t="shared" si="69"/>
        <v>64041.428328630434</v>
      </c>
      <c r="I96" s="42">
        <f t="shared" si="69"/>
        <v>64041.428339950471</v>
      </c>
      <c r="J96" s="42">
        <f t="shared" si="69"/>
        <v>64041.428338387901</v>
      </c>
      <c r="K96" s="42">
        <f t="shared" si="69"/>
        <v>64041.428338603597</v>
      </c>
      <c r="L96" s="42">
        <f t="shared" si="69"/>
        <v>64041.428338573809</v>
      </c>
      <c r="M96" s="42">
        <f t="shared" si="69"/>
        <v>64041.428338577927</v>
      </c>
      <c r="N96" s="42">
        <f t="shared" si="69"/>
        <v>64041.42833857736</v>
      </c>
      <c r="O96" s="42">
        <f t="shared" si="69"/>
        <v>64041.428338577432</v>
      </c>
      <c r="P96" s="42">
        <f t="shared" si="69"/>
        <v>64041.428338577425</v>
      </c>
      <c r="Q96" s="42">
        <f t="shared" si="69"/>
        <v>64041.428338577425</v>
      </c>
      <c r="R96" s="42">
        <f t="shared" si="69"/>
        <v>64041.428338577425</v>
      </c>
      <c r="S96" s="42">
        <f t="shared" si="69"/>
        <v>64041.428338577425</v>
      </c>
      <c r="T96" s="42">
        <f t="shared" si="69"/>
        <v>64041.428338577425</v>
      </c>
      <c r="U96" s="42">
        <f t="shared" si="69"/>
        <v>64041.428338577425</v>
      </c>
    </row>
    <row r="97" spans="2:21">
      <c r="B97" s="30" t="s">
        <v>2</v>
      </c>
      <c r="C97" s="42">
        <f>C31</f>
        <v>1.1367588665859088E-3</v>
      </c>
      <c r="D97" s="42">
        <f t="shared" si="69"/>
        <v>1.1367517656162486E-3</v>
      </c>
      <c r="E97" s="42">
        <f t="shared" si="69"/>
        <v>1.1367527548249506E-3</v>
      </c>
      <c r="F97" s="42">
        <f t="shared" si="69"/>
        <v>1.1367526184567895E-3</v>
      </c>
      <c r="G97" s="42">
        <f t="shared" si="69"/>
        <v>1.1367526372838034E-3</v>
      </c>
      <c r="H97" s="42">
        <f t="shared" si="69"/>
        <v>1.1367526346850747E-3</v>
      </c>
      <c r="I97" s="42">
        <f t="shared" si="69"/>
        <v>1.1367526350437921E-3</v>
      </c>
      <c r="J97" s="42">
        <f t="shared" si="69"/>
        <v>1.1367526349942763E-3</v>
      </c>
      <c r="K97" s="42">
        <f t="shared" si="69"/>
        <v>1.1367526350011116E-3</v>
      </c>
      <c r="L97" s="42">
        <f t="shared" si="69"/>
        <v>1.1367526350001675E-3</v>
      </c>
      <c r="M97" s="42">
        <f t="shared" si="69"/>
        <v>1.136752635000298E-3</v>
      </c>
      <c r="N97" s="42">
        <f t="shared" si="69"/>
        <v>1.1367526350002802E-3</v>
      </c>
      <c r="O97" s="42">
        <f t="shared" si="69"/>
        <v>1.1367526350002824E-3</v>
      </c>
      <c r="P97" s="42">
        <f t="shared" si="69"/>
        <v>1.1367526350002824E-3</v>
      </c>
      <c r="Q97" s="42">
        <f t="shared" si="69"/>
        <v>1.1367526350002824E-3</v>
      </c>
      <c r="R97" s="42">
        <f t="shared" si="69"/>
        <v>1.1367526350002824E-3</v>
      </c>
      <c r="S97" s="42">
        <f t="shared" si="69"/>
        <v>1.1367526350002824E-3</v>
      </c>
      <c r="T97" s="42">
        <f t="shared" si="69"/>
        <v>1.1367526350002824E-3</v>
      </c>
      <c r="U97" s="42">
        <f t="shared" si="69"/>
        <v>1.1367526350002824E-3</v>
      </c>
    </row>
    <row r="98" spans="2:21">
      <c r="B98" s="30" t="s">
        <v>76</v>
      </c>
      <c r="C98" s="42">
        <f>(C96-51544.5+C97)/365.25</f>
        <v>34.215266598726345</v>
      </c>
      <c r="D98" s="42">
        <f t="shared" ref="D98:U98" si="70">(D96-51544.5+D97)/365.25</f>
        <v>34.214653087526273</v>
      </c>
      <c r="E98" s="42">
        <f t="shared" si="70"/>
        <v>34.214738553405866</v>
      </c>
      <c r="F98" s="42">
        <f t="shared" si="70"/>
        <v>34.214726771438301</v>
      </c>
      <c r="G98" s="42">
        <f t="shared" si="70"/>
        <v>34.214728398058966</v>
      </c>
      <c r="H98" s="42">
        <f t="shared" si="70"/>
        <v>34.214728173533388</v>
      </c>
      <c r="I98" s="42">
        <f t="shared" si="70"/>
        <v>34.214728204525954</v>
      </c>
      <c r="J98" s="42">
        <f t="shared" si="70"/>
        <v>34.214728200247876</v>
      </c>
      <c r="K98" s="42">
        <f t="shared" si="70"/>
        <v>34.214728200838415</v>
      </c>
      <c r="L98" s="42">
        <f t="shared" si="70"/>
        <v>34.214728200756859</v>
      </c>
      <c r="M98" s="42">
        <f t="shared" si="70"/>
        <v>34.214728200768135</v>
      </c>
      <c r="N98" s="42">
        <f t="shared" si="70"/>
        <v>34.214728200766586</v>
      </c>
      <c r="O98" s="42">
        <f t="shared" si="70"/>
        <v>34.214728200766785</v>
      </c>
      <c r="P98" s="42">
        <f t="shared" si="70"/>
        <v>34.214728200766764</v>
      </c>
      <c r="Q98" s="42">
        <f t="shared" si="70"/>
        <v>34.214728200766764</v>
      </c>
      <c r="R98" s="42">
        <f t="shared" si="70"/>
        <v>34.214728200766764</v>
      </c>
      <c r="S98" s="42">
        <f t="shared" si="70"/>
        <v>34.214728200766764</v>
      </c>
      <c r="T98" s="42">
        <f t="shared" si="70"/>
        <v>34.214728200766764</v>
      </c>
      <c r="U98" s="42">
        <f t="shared" si="70"/>
        <v>34.214728200766764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 s="42">
        <f>280.4603+360.00769*C98</f>
        <v>12598.219390941629</v>
      </c>
      <c r="D100" s="42">
        <f t="shared" ref="D100:U100" si="72">280.4603+360.00769*D98</f>
        <v>12597.998522191703</v>
      </c>
      <c r="E100" s="42">
        <f t="shared" si="72"/>
        <v>12598.02929056559</v>
      </c>
      <c r="F100" s="42">
        <f t="shared" si="72"/>
        <v>12598.025048966661</v>
      </c>
      <c r="G100" s="42">
        <f t="shared" si="72"/>
        <v>12598.025634562611</v>
      </c>
      <c r="H100" s="42">
        <f t="shared" si="72"/>
        <v>12598.025553731675</v>
      </c>
      <c r="I100" s="42">
        <f t="shared" si="72"/>
        <v>12598.025564889238</v>
      </c>
      <c r="J100" s="42">
        <f t="shared" si="72"/>
        <v>12598.025563349096</v>
      </c>
      <c r="K100" s="42">
        <f t="shared" si="72"/>
        <v>12598.025563561696</v>
      </c>
      <c r="L100" s="42">
        <f t="shared" si="72"/>
        <v>12598.025563532334</v>
      </c>
      <c r="M100" s="42">
        <f t="shared" si="72"/>
        <v>12598.025563536394</v>
      </c>
      <c r="N100" s="42">
        <f t="shared" si="72"/>
        <v>12598.025563535837</v>
      </c>
      <c r="O100" s="42">
        <f t="shared" si="72"/>
        <v>12598.025563535908</v>
      </c>
      <c r="P100" s="42">
        <f t="shared" si="72"/>
        <v>12598.025563535901</v>
      </c>
      <c r="Q100" s="42">
        <f t="shared" si="72"/>
        <v>12598.025563535901</v>
      </c>
      <c r="R100" s="42">
        <f t="shared" si="72"/>
        <v>12598.025563535901</v>
      </c>
      <c r="S100" s="42">
        <f t="shared" si="72"/>
        <v>12598.025563535901</v>
      </c>
      <c r="T100" s="42">
        <f t="shared" si="72"/>
        <v>12598.025563535901</v>
      </c>
      <c r="U100" s="42">
        <f t="shared" si="72"/>
        <v>12598.025563535901</v>
      </c>
    </row>
    <row r="101" spans="2:21">
      <c r="B101" s="2" t="s">
        <v>78</v>
      </c>
      <c r="C101" s="42">
        <f>C100+(1.9146-0.00005*C98)*SIN((359.991*C98+357.538)*C99)</f>
        <v>12600.064711643816</v>
      </c>
      <c r="D101" s="42">
        <f t="shared" ref="D101:U101" si="73">D100+(1.9146-0.00005*D98)*SIN((359.991*D98+357.538)*D99)</f>
        <v>12599.84188674888</v>
      </c>
      <c r="E101" s="42">
        <f t="shared" si="73"/>
        <v>12599.872929268491</v>
      </c>
      <c r="F101" s="42">
        <f t="shared" si="73"/>
        <v>12599.868649908572</v>
      </c>
      <c r="G101" s="42">
        <f t="shared" si="73"/>
        <v>12599.869240718413</v>
      </c>
      <c r="H101" s="42">
        <f t="shared" si="73"/>
        <v>12599.869159167805</v>
      </c>
      <c r="I101" s="42">
        <f t="shared" si="73"/>
        <v>12599.869170424708</v>
      </c>
      <c r="J101" s="42">
        <f t="shared" si="73"/>
        <v>12599.869168870855</v>
      </c>
      <c r="K101" s="42">
        <f t="shared" si="73"/>
        <v>12599.869169085347</v>
      </c>
      <c r="L101" s="42">
        <f t="shared" si="73"/>
        <v>12599.869169055723</v>
      </c>
      <c r="M101" s="42">
        <f t="shared" si="73"/>
        <v>12599.869169059819</v>
      </c>
      <c r="N101" s="42">
        <f t="shared" si="73"/>
        <v>12599.869169059259</v>
      </c>
      <c r="O101" s="42">
        <f t="shared" si="73"/>
        <v>12599.86916905933</v>
      </c>
      <c r="P101" s="42">
        <f t="shared" si="73"/>
        <v>12599.869169059322</v>
      </c>
      <c r="Q101" s="42">
        <f t="shared" si="73"/>
        <v>12599.869169059322</v>
      </c>
      <c r="R101" s="42">
        <f t="shared" si="73"/>
        <v>12599.869169059322</v>
      </c>
      <c r="S101" s="42">
        <f t="shared" si="73"/>
        <v>12599.869169059322</v>
      </c>
      <c r="T101" s="42">
        <f t="shared" si="73"/>
        <v>12599.869169059322</v>
      </c>
      <c r="U101" s="42">
        <f t="shared" si="73"/>
        <v>12599.869169059322</v>
      </c>
    </row>
    <row r="102" spans="2:21">
      <c r="B102" s="2" t="s">
        <v>81</v>
      </c>
      <c r="C102" s="42">
        <f>C101+0.02*SIN((719.981*C98+355.05)*C99)</f>
        <v>12600.074894917432</v>
      </c>
      <c r="D102" s="42">
        <f t="shared" ref="D102:U102" si="74">D101+0.02*SIN((719.981*D98+355.05)*D99)</f>
        <v>12599.852202423599</v>
      </c>
      <c r="E102" s="42">
        <f t="shared" si="74"/>
        <v>12599.883226535501</v>
      </c>
      <c r="F102" s="42">
        <f t="shared" si="74"/>
        <v>12599.878949713899</v>
      </c>
      <c r="G102" s="42">
        <f t="shared" si="74"/>
        <v>12599.879540173311</v>
      </c>
      <c r="H102" s="42">
        <f t="shared" si="74"/>
        <v>12599.879458671074</v>
      </c>
      <c r="I102" s="42">
        <f t="shared" si="74"/>
        <v>12599.879469921301</v>
      </c>
      <c r="J102" s="42">
        <f t="shared" si="74"/>
        <v>12599.879468368368</v>
      </c>
      <c r="K102" s="42">
        <f t="shared" si="74"/>
        <v>12599.879468582732</v>
      </c>
      <c r="L102" s="42">
        <f t="shared" si="74"/>
        <v>12599.879468553127</v>
      </c>
      <c r="M102" s="42">
        <f t="shared" si="74"/>
        <v>12599.879468557221</v>
      </c>
      <c r="N102" s="42">
        <f t="shared" si="74"/>
        <v>12599.879468556661</v>
      </c>
      <c r="O102" s="42">
        <f t="shared" si="74"/>
        <v>12599.879468556732</v>
      </c>
      <c r="P102" s="42">
        <f t="shared" si="74"/>
        <v>12599.879468556725</v>
      </c>
      <c r="Q102" s="42">
        <f t="shared" si="74"/>
        <v>12599.879468556725</v>
      </c>
      <c r="R102" s="42">
        <f t="shared" si="74"/>
        <v>12599.879468556725</v>
      </c>
      <c r="S102" s="42">
        <f t="shared" si="74"/>
        <v>12599.879468556725</v>
      </c>
      <c r="T102" s="42">
        <f t="shared" si="74"/>
        <v>12599.879468556725</v>
      </c>
      <c r="U102" s="42">
        <f t="shared" si="74"/>
        <v>12599.879468556725</v>
      </c>
    </row>
    <row r="103" spans="2:21">
      <c r="B103" s="2" t="s">
        <v>82</v>
      </c>
      <c r="C103" s="42">
        <f>C102+0.0048*SIN((19.341*C98+234.95)*C99)</f>
        <v>12600.075170599885</v>
      </c>
      <c r="D103" s="42">
        <f t="shared" ref="D103:U103" si="75">D102+0.0048*SIN((19.341*D98+234.95)*D99)</f>
        <v>12599.852479098481</v>
      </c>
      <c r="E103" s="42">
        <f t="shared" si="75"/>
        <v>12599.883503072133</v>
      </c>
      <c r="F103" s="42">
        <f t="shared" si="75"/>
        <v>12599.879226269588</v>
      </c>
      <c r="G103" s="42">
        <f t="shared" si="75"/>
        <v>12599.87981672637</v>
      </c>
      <c r="H103" s="42">
        <f t="shared" si="75"/>
        <v>12599.879735224496</v>
      </c>
      <c r="I103" s="42">
        <f t="shared" si="75"/>
        <v>12599.879746474673</v>
      </c>
      <c r="J103" s="42">
        <f t="shared" si="75"/>
        <v>12599.879744921747</v>
      </c>
      <c r="K103" s="42">
        <f t="shared" si="75"/>
        <v>12599.87974513611</v>
      </c>
      <c r="L103" s="42">
        <f t="shared" si="75"/>
        <v>12599.879745106504</v>
      </c>
      <c r="M103" s="42">
        <f t="shared" si="75"/>
        <v>12599.879745110598</v>
      </c>
      <c r="N103" s="42">
        <f t="shared" si="75"/>
        <v>12599.879745110038</v>
      </c>
      <c r="O103" s="42">
        <f t="shared" si="75"/>
        <v>12599.879745110109</v>
      </c>
      <c r="P103" s="42">
        <f t="shared" si="75"/>
        <v>12599.879745110102</v>
      </c>
      <c r="Q103" s="42">
        <f t="shared" si="75"/>
        <v>12599.879745110102</v>
      </c>
      <c r="R103" s="42">
        <f t="shared" si="75"/>
        <v>12599.879745110102</v>
      </c>
      <c r="S103" s="42">
        <f t="shared" si="75"/>
        <v>12599.879745110102</v>
      </c>
      <c r="T103" s="42">
        <f t="shared" si="75"/>
        <v>12599.879745110102</v>
      </c>
      <c r="U103" s="42">
        <f t="shared" si="75"/>
        <v>12599.879745110102</v>
      </c>
    </row>
    <row r="104" spans="2:21">
      <c r="B104" s="2" t="s">
        <v>83</v>
      </c>
      <c r="C104" s="42">
        <f>C103+0.002*SIN((329.64*C98+247.1)*C99)</f>
        <v>12600.07537342375</v>
      </c>
      <c r="D104" s="42">
        <f t="shared" ref="D104:U104" si="76">D103+0.002*SIN((329.64*D98+247.1)*D99)</f>
        <v>12599.852674898058</v>
      </c>
      <c r="E104" s="42">
        <f t="shared" si="76"/>
        <v>12599.883699850385</v>
      </c>
      <c r="F104" s="42">
        <f t="shared" si="76"/>
        <v>12599.879422912927</v>
      </c>
      <c r="G104" s="42">
        <f t="shared" si="76"/>
        <v>12599.880013388336</v>
      </c>
      <c r="H104" s="42">
        <f t="shared" si="76"/>
        <v>12599.879931883892</v>
      </c>
      <c r="I104" s="42">
        <f t="shared" si="76"/>
        <v>12599.879943134423</v>
      </c>
      <c r="J104" s="42">
        <f t="shared" si="76"/>
        <v>12599.879941581448</v>
      </c>
      <c r="K104" s="42">
        <f t="shared" si="76"/>
        <v>12599.879941795816</v>
      </c>
      <c r="L104" s="42">
        <f t="shared" si="76"/>
        <v>12599.87994176621</v>
      </c>
      <c r="M104" s="42">
        <f t="shared" si="76"/>
        <v>12599.879941770305</v>
      </c>
      <c r="N104" s="42">
        <f t="shared" si="76"/>
        <v>12599.879941769745</v>
      </c>
      <c r="O104" s="42">
        <f t="shared" si="76"/>
        <v>12599.879941769816</v>
      </c>
      <c r="P104" s="42">
        <f t="shared" si="76"/>
        <v>12599.879941769808</v>
      </c>
      <c r="Q104" s="42">
        <f t="shared" si="76"/>
        <v>12599.879941769808</v>
      </c>
      <c r="R104" s="42">
        <f t="shared" si="76"/>
        <v>12599.879941769808</v>
      </c>
      <c r="S104" s="42">
        <f t="shared" si="76"/>
        <v>12599.879941769808</v>
      </c>
      <c r="T104" s="42">
        <f t="shared" si="76"/>
        <v>12599.879941769808</v>
      </c>
      <c r="U104" s="42">
        <f t="shared" si="76"/>
        <v>12599.879941769808</v>
      </c>
    </row>
    <row r="105" spans="2:21">
      <c r="B105" s="2" t="s">
        <v>84</v>
      </c>
      <c r="C105" s="42">
        <f>C104+0.0018*SIN((4452.67*C98+297.8)*C99)</f>
        <v>12600.075595629763</v>
      </c>
      <c r="D105" s="42">
        <f t="shared" ref="D105:U105" si="77">D104+0.0018*SIN((4452.67*D98+297.8)*D99)</f>
        <v>12599.852811719395</v>
      </c>
      <c r="E105" s="42">
        <f t="shared" si="77"/>
        <v>12599.883848589401</v>
      </c>
      <c r="F105" s="42">
        <f t="shared" si="77"/>
        <v>12599.879570009402</v>
      </c>
      <c r="G105" s="42">
        <f t="shared" si="77"/>
        <v>12599.880160711587</v>
      </c>
      <c r="H105" s="42">
        <f t="shared" si="77"/>
        <v>12599.88007917584</v>
      </c>
      <c r="I105" s="42">
        <f t="shared" si="77"/>
        <v>12599.880090430692</v>
      </c>
      <c r="J105" s="42">
        <f t="shared" si="77"/>
        <v>12599.880088877122</v>
      </c>
      <c r="K105" s="42">
        <f t="shared" si="77"/>
        <v>12599.880089091572</v>
      </c>
      <c r="L105" s="42">
        <f t="shared" si="77"/>
        <v>12599.880089061955</v>
      </c>
      <c r="M105" s="42">
        <f t="shared" si="77"/>
        <v>12599.88008906605</v>
      </c>
      <c r="N105" s="42">
        <f t="shared" si="77"/>
        <v>12599.880089065489</v>
      </c>
      <c r="O105" s="42">
        <f t="shared" si="77"/>
        <v>12599.88008906556</v>
      </c>
      <c r="P105" s="42">
        <f t="shared" si="77"/>
        <v>12599.880089065553</v>
      </c>
      <c r="Q105" s="42">
        <f t="shared" si="77"/>
        <v>12599.880089065553</v>
      </c>
      <c r="R105" s="42">
        <f t="shared" si="77"/>
        <v>12599.880089065553</v>
      </c>
      <c r="S105" s="42">
        <f t="shared" si="77"/>
        <v>12599.880089065553</v>
      </c>
      <c r="T105" s="42">
        <f t="shared" si="77"/>
        <v>12599.880089065553</v>
      </c>
      <c r="U105" s="42">
        <f t="shared" si="77"/>
        <v>12599.880089065553</v>
      </c>
    </row>
    <row r="106" spans="2:21">
      <c r="B106" s="2" t="s">
        <v>85</v>
      </c>
      <c r="C106" s="42">
        <f>C105+0.0018*SIN((0.2*C98+251.3)*C99)</f>
        <v>12600.073834035184</v>
      </c>
      <c r="D106" s="42">
        <f t="shared" ref="D106:U106" si="78">D105+0.0018*SIN((0.2*D98+251.3)*D99)</f>
        <v>12599.851050125608</v>
      </c>
      <c r="E106" s="42">
        <f t="shared" si="78"/>
        <v>12599.882086995503</v>
      </c>
      <c r="F106" s="42">
        <f t="shared" si="78"/>
        <v>12599.877808415518</v>
      </c>
      <c r="G106" s="42">
        <f t="shared" si="78"/>
        <v>12599.878399117702</v>
      </c>
      <c r="H106" s="42">
        <f t="shared" si="78"/>
        <v>12599.878317581955</v>
      </c>
      <c r="I106" s="42">
        <f t="shared" si="78"/>
        <v>12599.878328836807</v>
      </c>
      <c r="J106" s="42">
        <f t="shared" si="78"/>
        <v>12599.878327283237</v>
      </c>
      <c r="K106" s="42">
        <f t="shared" si="78"/>
        <v>12599.878327497687</v>
      </c>
      <c r="L106" s="42">
        <f t="shared" si="78"/>
        <v>12599.87832746807</v>
      </c>
      <c r="M106" s="42">
        <f t="shared" si="78"/>
        <v>12599.878327472165</v>
      </c>
      <c r="N106" s="42">
        <f t="shared" si="78"/>
        <v>12599.878327471604</v>
      </c>
      <c r="O106" s="42">
        <f t="shared" si="78"/>
        <v>12599.878327471675</v>
      </c>
      <c r="P106" s="42">
        <f t="shared" si="78"/>
        <v>12599.878327471668</v>
      </c>
      <c r="Q106" s="42">
        <f t="shared" si="78"/>
        <v>12599.878327471668</v>
      </c>
      <c r="R106" s="42">
        <f t="shared" si="78"/>
        <v>12599.878327471668</v>
      </c>
      <c r="S106" s="42">
        <f t="shared" si="78"/>
        <v>12599.878327471668</v>
      </c>
      <c r="T106" s="42">
        <f t="shared" si="78"/>
        <v>12599.878327471668</v>
      </c>
      <c r="U106" s="42">
        <f t="shared" si="78"/>
        <v>12599.878327471668</v>
      </c>
    </row>
    <row r="107" spans="2:21">
      <c r="B107" s="2" t="s">
        <v>86</v>
      </c>
      <c r="C107" s="42">
        <f>C106+0.0015*SIN((450.37*C98+343.2)*C99)</f>
        <v>12600.072335737097</v>
      </c>
      <c r="D107" s="42">
        <f t="shared" ref="D107:U107" si="79">D106+0.0015*SIN((450.37*D98+343.2)*D99)</f>
        <v>12599.849551500456</v>
      </c>
      <c r="E107" s="42">
        <f t="shared" si="79"/>
        <v>12599.880588413826</v>
      </c>
      <c r="F107" s="42">
        <f t="shared" si="79"/>
        <v>12599.876309827807</v>
      </c>
      <c r="G107" s="42">
        <f t="shared" si="79"/>
        <v>12599.876900530822</v>
      </c>
      <c r="H107" s="42">
        <f t="shared" si="79"/>
        <v>12599.876818994961</v>
      </c>
      <c r="I107" s="42">
        <f t="shared" si="79"/>
        <v>12599.876830249828</v>
      </c>
      <c r="J107" s="42">
        <f t="shared" si="79"/>
        <v>12599.876828696257</v>
      </c>
      <c r="K107" s="42">
        <f t="shared" si="79"/>
        <v>12599.876828910707</v>
      </c>
      <c r="L107" s="42">
        <f t="shared" si="79"/>
        <v>12599.87682888109</v>
      </c>
      <c r="M107" s="42">
        <f t="shared" si="79"/>
        <v>12599.876828885184</v>
      </c>
      <c r="N107" s="42">
        <f t="shared" si="79"/>
        <v>12599.876828884624</v>
      </c>
      <c r="O107" s="42">
        <f t="shared" si="79"/>
        <v>12599.876828884695</v>
      </c>
      <c r="P107" s="42">
        <f t="shared" si="79"/>
        <v>12599.876828884688</v>
      </c>
      <c r="Q107" s="42">
        <f t="shared" si="79"/>
        <v>12599.876828884688</v>
      </c>
      <c r="R107" s="42">
        <f t="shared" si="79"/>
        <v>12599.876828884688</v>
      </c>
      <c r="S107" s="42">
        <f t="shared" si="79"/>
        <v>12599.876828884688</v>
      </c>
      <c r="T107" s="42">
        <f t="shared" si="79"/>
        <v>12599.876828884688</v>
      </c>
      <c r="U107" s="42">
        <f t="shared" si="79"/>
        <v>12599.876828884688</v>
      </c>
    </row>
    <row r="108" spans="2:21">
      <c r="B108" s="2" t="s">
        <v>87</v>
      </c>
      <c r="C108" s="42">
        <f>C107+0.0013*SIN((225.18*C98+81.4)*C99)</f>
        <v>12600.071400694143</v>
      </c>
      <c r="D108" s="42">
        <f t="shared" ref="D108:U108" si="80">D107+0.0013*SIN((225.18*D98+81.4)*D99)</f>
        <v>12599.848618637896</v>
      </c>
      <c r="E108" s="42">
        <f t="shared" si="80"/>
        <v>12599.879655247198</v>
      </c>
      <c r="F108" s="42">
        <f t="shared" si="80"/>
        <v>12599.87537670309</v>
      </c>
      <c r="G108" s="42">
        <f t="shared" si="80"/>
        <v>12599.875967400318</v>
      </c>
      <c r="H108" s="42">
        <f t="shared" si="80"/>
        <v>12599.875885865256</v>
      </c>
      <c r="I108" s="42">
        <f t="shared" si="80"/>
        <v>12599.875897120013</v>
      </c>
      <c r="J108" s="42">
        <f t="shared" si="80"/>
        <v>12599.875895566456</v>
      </c>
      <c r="K108" s="42">
        <f t="shared" si="80"/>
        <v>12599.875895780904</v>
      </c>
      <c r="L108" s="42">
        <f t="shared" si="80"/>
        <v>12599.875895751287</v>
      </c>
      <c r="M108" s="42">
        <f t="shared" si="80"/>
        <v>12599.875895755382</v>
      </c>
      <c r="N108" s="42">
        <f t="shared" si="80"/>
        <v>12599.875895754822</v>
      </c>
      <c r="O108" s="42">
        <f t="shared" si="80"/>
        <v>12599.875895754893</v>
      </c>
      <c r="P108" s="42">
        <f t="shared" si="80"/>
        <v>12599.875895754885</v>
      </c>
      <c r="Q108" s="42">
        <f t="shared" si="80"/>
        <v>12599.875895754885</v>
      </c>
      <c r="R108" s="42">
        <f t="shared" si="80"/>
        <v>12599.875895754885</v>
      </c>
      <c r="S108" s="42">
        <f t="shared" si="80"/>
        <v>12599.875895754885</v>
      </c>
      <c r="T108" s="42">
        <f t="shared" si="80"/>
        <v>12599.875895754885</v>
      </c>
      <c r="U108" s="42">
        <f t="shared" si="80"/>
        <v>12599.875895754885</v>
      </c>
    </row>
    <row r="109" spans="2:21">
      <c r="B109" s="2" t="s">
        <v>88</v>
      </c>
      <c r="C109" s="42">
        <f>C108+0.0008*SIN((659.29*C98+132.5)*C99)</f>
        <v>12600.071543503962</v>
      </c>
      <c r="D109" s="42">
        <f t="shared" ref="D109:U109" si="81">D108+0.0008*SIN((659.29*D98+132.5)*D99)</f>
        <v>12599.848755887284</v>
      </c>
      <c r="E109" s="42">
        <f t="shared" si="81"/>
        <v>12599.879793271604</v>
      </c>
      <c r="F109" s="42">
        <f t="shared" si="81"/>
        <v>12599.875514620664</v>
      </c>
      <c r="G109" s="42">
        <f t="shared" si="81"/>
        <v>12599.876105332642</v>
      </c>
      <c r="H109" s="42">
        <f t="shared" si="81"/>
        <v>12599.876023795543</v>
      </c>
      <c r="I109" s="42">
        <f t="shared" si="81"/>
        <v>12599.876035050582</v>
      </c>
      <c r="J109" s="42">
        <f t="shared" si="81"/>
        <v>12599.876033496987</v>
      </c>
      <c r="K109" s="42">
        <f t="shared" si="81"/>
        <v>12599.87603371144</v>
      </c>
      <c r="L109" s="42">
        <f t="shared" si="81"/>
        <v>12599.876033681821</v>
      </c>
      <c r="M109" s="42">
        <f t="shared" si="81"/>
        <v>12599.876033685916</v>
      </c>
      <c r="N109" s="42">
        <f t="shared" si="81"/>
        <v>12599.876033685356</v>
      </c>
      <c r="O109" s="42">
        <f t="shared" si="81"/>
        <v>12599.876033685427</v>
      </c>
      <c r="P109" s="42">
        <f t="shared" si="81"/>
        <v>12599.876033685419</v>
      </c>
      <c r="Q109" s="42">
        <f t="shared" si="81"/>
        <v>12599.876033685419</v>
      </c>
      <c r="R109" s="42">
        <f t="shared" si="81"/>
        <v>12599.876033685419</v>
      </c>
      <c r="S109" s="42">
        <f t="shared" si="81"/>
        <v>12599.876033685419</v>
      </c>
      <c r="T109" s="42">
        <f t="shared" si="81"/>
        <v>12599.876033685419</v>
      </c>
      <c r="U109" s="42">
        <f t="shared" si="81"/>
        <v>12599.876033685419</v>
      </c>
    </row>
    <row r="110" spans="2:21">
      <c r="B110" s="2" t="s">
        <v>89</v>
      </c>
      <c r="C110" s="42">
        <f>C109+0.0007*SIN((90.38*C98+153.3)*C99)</f>
        <v>12600.071612733525</v>
      </c>
      <c r="D110" s="42">
        <f t="shared" ref="D110:U110" si="82">D109+0.0007*SIN((90.38*D98+153.3)*D99)</f>
        <v>12599.848824442697</v>
      </c>
      <c r="E110" s="42">
        <f t="shared" si="82"/>
        <v>12599.879861920934</v>
      </c>
      <c r="F110" s="42">
        <f t="shared" si="82"/>
        <v>12599.875583257048</v>
      </c>
      <c r="G110" s="42">
        <f t="shared" si="82"/>
        <v>12599.876173970812</v>
      </c>
      <c r="H110" s="42">
        <f t="shared" si="82"/>
        <v>12599.876092433467</v>
      </c>
      <c r="I110" s="42">
        <f t="shared" si="82"/>
        <v>12599.876103688539</v>
      </c>
      <c r="J110" s="42">
        <f t="shared" si="82"/>
        <v>12599.87610213494</v>
      </c>
      <c r="K110" s="42">
        <f t="shared" si="82"/>
        <v>12599.876102349393</v>
      </c>
      <c r="L110" s="42">
        <f t="shared" si="82"/>
        <v>12599.876102319775</v>
      </c>
      <c r="M110" s="42">
        <f t="shared" si="82"/>
        <v>12599.876102323869</v>
      </c>
      <c r="N110" s="42">
        <f t="shared" si="82"/>
        <v>12599.876102323309</v>
      </c>
      <c r="O110" s="42">
        <f t="shared" si="82"/>
        <v>12599.87610232338</v>
      </c>
      <c r="P110" s="42">
        <f t="shared" si="82"/>
        <v>12599.876102323373</v>
      </c>
      <c r="Q110" s="42">
        <f t="shared" si="82"/>
        <v>12599.876102323373</v>
      </c>
      <c r="R110" s="42">
        <f t="shared" si="82"/>
        <v>12599.876102323373</v>
      </c>
      <c r="S110" s="42">
        <f t="shared" si="82"/>
        <v>12599.876102323373</v>
      </c>
      <c r="T110" s="42">
        <f t="shared" si="82"/>
        <v>12599.876102323373</v>
      </c>
      <c r="U110" s="42">
        <f t="shared" si="82"/>
        <v>12599.876102323373</v>
      </c>
    </row>
    <row r="111" spans="2:21">
      <c r="B111" s="2" t="s">
        <v>90</v>
      </c>
      <c r="C111" s="42">
        <f>C110+0.0007*SIN((30.35*C98+206.8)*C99)</f>
        <v>12600.071791151699</v>
      </c>
      <c r="D111" s="42">
        <f t="shared" ref="D111:U111" si="83">D110+0.0007*SIN((30.35*D98+206.8)*D99)</f>
        <v>12599.849003080835</v>
      </c>
      <c r="E111" s="42">
        <f t="shared" si="83"/>
        <v>12599.880040528431</v>
      </c>
      <c r="F111" s="42">
        <f t="shared" si="83"/>
        <v>12599.875761868769</v>
      </c>
      <c r="G111" s="42">
        <f t="shared" si="83"/>
        <v>12599.876352581949</v>
      </c>
      <c r="H111" s="42">
        <f t="shared" si="83"/>
        <v>12599.876271044686</v>
      </c>
      <c r="I111" s="42">
        <f t="shared" si="83"/>
        <v>12599.876282299747</v>
      </c>
      <c r="J111" s="42">
        <f t="shared" si="83"/>
        <v>12599.876280746148</v>
      </c>
      <c r="K111" s="42">
        <f t="shared" si="83"/>
        <v>12599.876280960601</v>
      </c>
      <c r="L111" s="42">
        <f t="shared" si="83"/>
        <v>12599.876280930983</v>
      </c>
      <c r="M111" s="42">
        <f t="shared" si="83"/>
        <v>12599.876280935077</v>
      </c>
      <c r="N111" s="42">
        <f t="shared" si="83"/>
        <v>12599.876280934517</v>
      </c>
      <c r="O111" s="42">
        <f t="shared" si="83"/>
        <v>12599.876280934588</v>
      </c>
      <c r="P111" s="42">
        <f t="shared" si="83"/>
        <v>12599.876280934581</v>
      </c>
      <c r="Q111" s="42">
        <f t="shared" si="83"/>
        <v>12599.876280934581</v>
      </c>
      <c r="R111" s="42">
        <f t="shared" si="83"/>
        <v>12599.876280934581</v>
      </c>
      <c r="S111" s="42">
        <f t="shared" si="83"/>
        <v>12599.876280934581</v>
      </c>
      <c r="T111" s="42">
        <f t="shared" si="83"/>
        <v>12599.876280934581</v>
      </c>
      <c r="U111" s="42">
        <f t="shared" si="83"/>
        <v>12599.876280934581</v>
      </c>
    </row>
    <row r="112" spans="2:21">
      <c r="B112" s="2" t="s">
        <v>91</v>
      </c>
      <c r="C112" s="42">
        <f>C111+0.0006*SIN((337.18*C98+29.8)*C99)</f>
        <v>12600.072226402212</v>
      </c>
      <c r="D112" s="42">
        <f t="shared" ref="D112:U112" si="84">D111+0.0006*SIN((337.18*D98+29.8)*D99)</f>
        <v>12599.84943683745</v>
      </c>
      <c r="E112" s="42">
        <f t="shared" si="84"/>
        <v>12599.880474493495</v>
      </c>
      <c r="F112" s="42">
        <f t="shared" si="84"/>
        <v>12599.876195805102</v>
      </c>
      <c r="G112" s="42">
        <f t="shared" si="84"/>
        <v>12599.876786522249</v>
      </c>
      <c r="H112" s="42">
        <f t="shared" si="84"/>
        <v>12599.876704984439</v>
      </c>
      <c r="I112" s="42">
        <f t="shared" si="84"/>
        <v>12599.876716239576</v>
      </c>
      <c r="J112" s="42">
        <f t="shared" si="84"/>
        <v>12599.876714685966</v>
      </c>
      <c r="K112" s="42">
        <f t="shared" si="84"/>
        <v>12599.876714900422</v>
      </c>
      <c r="L112" s="42">
        <f t="shared" si="84"/>
        <v>12599.876714870803</v>
      </c>
      <c r="M112" s="42">
        <f t="shared" si="84"/>
        <v>12599.876714874898</v>
      </c>
      <c r="N112" s="42">
        <f t="shared" si="84"/>
        <v>12599.876714874337</v>
      </c>
      <c r="O112" s="42">
        <f t="shared" si="84"/>
        <v>12599.876714874408</v>
      </c>
      <c r="P112" s="42">
        <f t="shared" si="84"/>
        <v>12599.876714874401</v>
      </c>
      <c r="Q112" s="42">
        <f t="shared" si="84"/>
        <v>12599.876714874401</v>
      </c>
      <c r="R112" s="42">
        <f t="shared" si="84"/>
        <v>12599.876714874401</v>
      </c>
      <c r="S112" s="42">
        <f t="shared" si="84"/>
        <v>12599.876714874401</v>
      </c>
      <c r="T112" s="42">
        <f t="shared" si="84"/>
        <v>12599.876714874401</v>
      </c>
      <c r="U112" s="42">
        <f t="shared" si="84"/>
        <v>12599.876714874401</v>
      </c>
    </row>
    <row r="113" spans="2:21">
      <c r="B113" s="2" t="s">
        <v>92</v>
      </c>
      <c r="C113" s="42">
        <f>C112+0.0005*SIN((1.5*C98+207.4)*C99)</f>
        <v>12600.071736055763</v>
      </c>
      <c r="D113" s="42">
        <f t="shared" ref="D113:U113" si="85">D112+0.0005*SIN((1.5*D98+207.4)*D99)</f>
        <v>12599.848946492573</v>
      </c>
      <c r="E113" s="42">
        <f t="shared" si="85"/>
        <v>12599.8799841484</v>
      </c>
      <c r="F113" s="42">
        <f t="shared" si="85"/>
        <v>12599.875705460036</v>
      </c>
      <c r="G113" s="42">
        <f t="shared" si="85"/>
        <v>12599.876296177179</v>
      </c>
      <c r="H113" s="42">
        <f t="shared" si="85"/>
        <v>12599.876214639369</v>
      </c>
      <c r="I113" s="42">
        <f t="shared" si="85"/>
        <v>12599.876225894506</v>
      </c>
      <c r="J113" s="42">
        <f t="shared" si="85"/>
        <v>12599.876224340896</v>
      </c>
      <c r="K113" s="42">
        <f t="shared" si="85"/>
        <v>12599.876224555352</v>
      </c>
      <c r="L113" s="42">
        <f t="shared" si="85"/>
        <v>12599.876224525733</v>
      </c>
      <c r="M113" s="42">
        <f t="shared" si="85"/>
        <v>12599.876224529828</v>
      </c>
      <c r="N113" s="42">
        <f t="shared" si="85"/>
        <v>12599.876224529267</v>
      </c>
      <c r="O113" s="42">
        <f t="shared" si="85"/>
        <v>12599.876224529338</v>
      </c>
      <c r="P113" s="42">
        <f t="shared" si="85"/>
        <v>12599.876224529331</v>
      </c>
      <c r="Q113" s="42">
        <f t="shared" si="85"/>
        <v>12599.876224529331</v>
      </c>
      <c r="R113" s="42">
        <f t="shared" si="85"/>
        <v>12599.876224529331</v>
      </c>
      <c r="S113" s="42">
        <f t="shared" si="85"/>
        <v>12599.876224529331</v>
      </c>
      <c r="T113" s="42">
        <f t="shared" si="85"/>
        <v>12599.876224529331</v>
      </c>
      <c r="U113" s="42">
        <f t="shared" si="85"/>
        <v>12599.876224529331</v>
      </c>
    </row>
    <row r="114" spans="2:21">
      <c r="B114" s="2" t="s">
        <v>93</v>
      </c>
      <c r="C114" s="42">
        <f>C113+0.0005*SIN((22.81*C98+291.2)*C99)</f>
        <v>12600.071663447923</v>
      </c>
      <c r="D114" s="42">
        <f t="shared" ref="D114:U114" si="86">D113+0.0005*SIN((22.81*D98+291.2)*D99)</f>
        <v>12599.848873763907</v>
      </c>
      <c r="E114" s="42">
        <f t="shared" si="86"/>
        <v>12599.879911436567</v>
      </c>
      <c r="F114" s="42">
        <f t="shared" si="86"/>
        <v>12599.875632745881</v>
      </c>
      <c r="G114" s="42">
        <f t="shared" si="86"/>
        <v>12599.876223463345</v>
      </c>
      <c r="H114" s="42">
        <f t="shared" si="86"/>
        <v>12599.876141925492</v>
      </c>
      <c r="I114" s="42">
        <f t="shared" si="86"/>
        <v>12599.876153180634</v>
      </c>
      <c r="J114" s="42">
        <f t="shared" si="86"/>
        <v>12599.876151627024</v>
      </c>
      <c r="K114" s="42">
        <f t="shared" si="86"/>
        <v>12599.876151841479</v>
      </c>
      <c r="L114" s="42">
        <f t="shared" si="86"/>
        <v>12599.876151811861</v>
      </c>
      <c r="M114" s="42">
        <f t="shared" si="86"/>
        <v>12599.876151815955</v>
      </c>
      <c r="N114" s="42">
        <f t="shared" si="86"/>
        <v>12599.876151815395</v>
      </c>
      <c r="O114" s="42">
        <f t="shared" si="86"/>
        <v>12599.876151815466</v>
      </c>
      <c r="P114" s="42">
        <f t="shared" si="86"/>
        <v>12599.876151815459</v>
      </c>
      <c r="Q114" s="42">
        <f t="shared" si="86"/>
        <v>12599.876151815459</v>
      </c>
      <c r="R114" s="42">
        <f t="shared" si="86"/>
        <v>12599.876151815459</v>
      </c>
      <c r="S114" s="42">
        <f t="shared" si="86"/>
        <v>12599.876151815459</v>
      </c>
      <c r="T114" s="42">
        <f t="shared" si="86"/>
        <v>12599.876151815459</v>
      </c>
      <c r="U114" s="42">
        <f t="shared" si="86"/>
        <v>12599.876151815459</v>
      </c>
    </row>
    <row r="115" spans="2:21">
      <c r="B115" s="2" t="s">
        <v>94</v>
      </c>
      <c r="C115" s="42">
        <f>C114+0.0004*SIN((315.56*C98+234.9)*C99)</f>
        <v>12600.071348805224</v>
      </c>
      <c r="D115" s="42">
        <f t="shared" ref="D115:U115" si="87">D114+0.0004*SIN((315.56*D98+234.9)*D99)</f>
        <v>12599.848559957542</v>
      </c>
      <c r="E115" s="42">
        <f t="shared" si="87"/>
        <v>12599.87959751348</v>
      </c>
      <c r="F115" s="42">
        <f t="shared" si="87"/>
        <v>12599.875318838882</v>
      </c>
      <c r="G115" s="42">
        <f t="shared" si="87"/>
        <v>12599.875909554125</v>
      </c>
      <c r="H115" s="42">
        <f t="shared" si="87"/>
        <v>12599.875828016577</v>
      </c>
      <c r="I115" s="42">
        <f t="shared" si="87"/>
        <v>12599.875839271677</v>
      </c>
      <c r="J115" s="42">
        <f t="shared" si="87"/>
        <v>12599.875837718073</v>
      </c>
      <c r="K115" s="42">
        <f t="shared" si="87"/>
        <v>12599.875837932528</v>
      </c>
      <c r="L115" s="42">
        <f t="shared" si="87"/>
        <v>12599.87583790291</v>
      </c>
      <c r="M115" s="42">
        <f t="shared" si="87"/>
        <v>12599.875837907004</v>
      </c>
      <c r="N115" s="42">
        <f t="shared" si="87"/>
        <v>12599.875837906444</v>
      </c>
      <c r="O115" s="42">
        <f t="shared" si="87"/>
        <v>12599.875837906515</v>
      </c>
      <c r="P115" s="42">
        <f t="shared" si="87"/>
        <v>12599.875837906508</v>
      </c>
      <c r="Q115" s="42">
        <f t="shared" si="87"/>
        <v>12599.875837906508</v>
      </c>
      <c r="R115" s="42">
        <f t="shared" si="87"/>
        <v>12599.875837906508</v>
      </c>
      <c r="S115" s="42">
        <f t="shared" si="87"/>
        <v>12599.875837906508</v>
      </c>
      <c r="T115" s="42">
        <f t="shared" si="87"/>
        <v>12599.875837906508</v>
      </c>
      <c r="U115" s="42">
        <f t="shared" si="87"/>
        <v>12599.875837906508</v>
      </c>
    </row>
    <row r="116" spans="2:21">
      <c r="B116" s="2" t="s">
        <v>95</v>
      </c>
      <c r="C116" s="42">
        <f>C115+0.0004*SIN((299.3*C98+157.3)*C99)</f>
        <v>12600.071080786349</v>
      </c>
      <c r="D116" s="42">
        <f t="shared" ref="D116:U116" si="88">D115+0.0004*SIN((299.3*D98+157.3)*D99)</f>
        <v>12599.848290988439</v>
      </c>
      <c r="E116" s="42">
        <f t="shared" si="88"/>
        <v>12599.879328676583</v>
      </c>
      <c r="F116" s="42">
        <f t="shared" si="88"/>
        <v>12599.875049983757</v>
      </c>
      <c r="G116" s="42">
        <f t="shared" si="88"/>
        <v>12599.875640701517</v>
      </c>
      <c r="H116" s="42">
        <f t="shared" si="88"/>
        <v>12599.875559163622</v>
      </c>
      <c r="I116" s="42">
        <f t="shared" si="88"/>
        <v>12599.87557041877</v>
      </c>
      <c r="J116" s="42">
        <f t="shared" si="88"/>
        <v>12599.875568865158</v>
      </c>
      <c r="K116" s="42">
        <f t="shared" si="88"/>
        <v>12599.875569079615</v>
      </c>
      <c r="L116" s="42">
        <f t="shared" si="88"/>
        <v>12599.875569049997</v>
      </c>
      <c r="M116" s="42">
        <f t="shared" si="88"/>
        <v>12599.875569054091</v>
      </c>
      <c r="N116" s="42">
        <f t="shared" si="88"/>
        <v>12599.875569053531</v>
      </c>
      <c r="O116" s="42">
        <f t="shared" si="88"/>
        <v>12599.875569053602</v>
      </c>
      <c r="P116" s="42">
        <f t="shared" si="88"/>
        <v>12599.875569053595</v>
      </c>
      <c r="Q116" s="42">
        <f t="shared" si="88"/>
        <v>12599.875569053595</v>
      </c>
      <c r="R116" s="42">
        <f t="shared" si="88"/>
        <v>12599.875569053595</v>
      </c>
      <c r="S116" s="42">
        <f t="shared" si="88"/>
        <v>12599.875569053595</v>
      </c>
      <c r="T116" s="42">
        <f t="shared" si="88"/>
        <v>12599.875569053595</v>
      </c>
      <c r="U116" s="42">
        <f t="shared" si="88"/>
        <v>12599.875569053595</v>
      </c>
    </row>
    <row r="117" spans="2:21">
      <c r="B117" s="2" t="s">
        <v>96</v>
      </c>
      <c r="C117" s="42">
        <f>C116+0.0004*SIN((720.02*C98+21.1)*C99)</f>
        <v>12600.071103280452</v>
      </c>
      <c r="D117" s="42">
        <f t="shared" ref="D117:U117" si="89">D116+0.0004*SIN((720.02*D98+21.1)*D99)</f>
        <v>12599.848316560892</v>
      </c>
      <c r="E117" s="42">
        <f t="shared" si="89"/>
        <v>12599.87935382029</v>
      </c>
      <c r="F117" s="42">
        <f t="shared" si="89"/>
        <v>12599.87507518657</v>
      </c>
      <c r="G117" s="42">
        <f t="shared" si="89"/>
        <v>12599.87566589617</v>
      </c>
      <c r="H117" s="42">
        <f t="shared" si="89"/>
        <v>12599.875584359403</v>
      </c>
      <c r="I117" s="42">
        <f t="shared" si="89"/>
        <v>12599.875595614394</v>
      </c>
      <c r="J117" s="42">
        <f t="shared" si="89"/>
        <v>12599.875594060804</v>
      </c>
      <c r="K117" s="42">
        <f t="shared" si="89"/>
        <v>12599.875594275258</v>
      </c>
      <c r="L117" s="42">
        <f t="shared" si="89"/>
        <v>12599.875594245639</v>
      </c>
      <c r="M117" s="42">
        <f t="shared" si="89"/>
        <v>12599.875594249734</v>
      </c>
      <c r="N117" s="42">
        <f t="shared" si="89"/>
        <v>12599.875594249173</v>
      </c>
      <c r="O117" s="42">
        <f t="shared" si="89"/>
        <v>12599.875594249244</v>
      </c>
      <c r="P117" s="42">
        <f t="shared" si="89"/>
        <v>12599.875594249237</v>
      </c>
      <c r="Q117" s="42">
        <f t="shared" si="89"/>
        <v>12599.875594249237</v>
      </c>
      <c r="R117" s="42">
        <f t="shared" si="89"/>
        <v>12599.875594249237</v>
      </c>
      <c r="S117" s="42">
        <f t="shared" si="89"/>
        <v>12599.875594249237</v>
      </c>
      <c r="T117" s="42">
        <f t="shared" si="89"/>
        <v>12599.875594249237</v>
      </c>
      <c r="U117" s="42">
        <f t="shared" si="89"/>
        <v>12599.875594249237</v>
      </c>
    </row>
    <row r="118" spans="2:21">
      <c r="B118" s="2" t="s">
        <v>97</v>
      </c>
      <c r="C118" s="42">
        <f>C117+0.0003*SIN((1079.97*C98+352.5)*C99)</f>
        <v>12600.070895028115</v>
      </c>
      <c r="D118" s="42">
        <f t="shared" ref="D118:U118" si="90">D117+0.0003*SIN((1079.97*D98+352.5)*D99)</f>
        <v>12599.848110819597</v>
      </c>
      <c r="E118" s="42">
        <f t="shared" si="90"/>
        <v>12599.879147727534</v>
      </c>
      <c r="F118" s="42">
        <f t="shared" si="90"/>
        <v>12599.874869142233</v>
      </c>
      <c r="G118" s="42">
        <f t="shared" si="90"/>
        <v>12599.875459845149</v>
      </c>
      <c r="H118" s="42">
        <f t="shared" si="90"/>
        <v>12599.875378309303</v>
      </c>
      <c r="I118" s="42">
        <f t="shared" si="90"/>
        <v>12599.875389564168</v>
      </c>
      <c r="J118" s="42">
        <f t="shared" si="90"/>
        <v>12599.875388010596</v>
      </c>
      <c r="K118" s="42">
        <f t="shared" si="90"/>
        <v>12599.875388225046</v>
      </c>
      <c r="L118" s="42">
        <f t="shared" si="90"/>
        <v>12599.875388195429</v>
      </c>
      <c r="M118" s="42">
        <f t="shared" si="90"/>
        <v>12599.875388199524</v>
      </c>
      <c r="N118" s="42">
        <f t="shared" si="90"/>
        <v>12599.875388198963</v>
      </c>
      <c r="O118" s="42">
        <f t="shared" si="90"/>
        <v>12599.875388199034</v>
      </c>
      <c r="P118" s="42">
        <f t="shared" si="90"/>
        <v>12599.875388199027</v>
      </c>
      <c r="Q118" s="42">
        <f t="shared" si="90"/>
        <v>12599.875388199027</v>
      </c>
      <c r="R118" s="42">
        <f t="shared" si="90"/>
        <v>12599.875388199027</v>
      </c>
      <c r="S118" s="42">
        <f t="shared" si="90"/>
        <v>12599.875388199027</v>
      </c>
      <c r="T118" s="42">
        <f t="shared" si="90"/>
        <v>12599.875388199027</v>
      </c>
      <c r="U118" s="42">
        <f t="shared" si="90"/>
        <v>12599.875388199027</v>
      </c>
    </row>
    <row r="119" spans="2:21">
      <c r="B119" s="2" t="s">
        <v>98</v>
      </c>
      <c r="C119" s="42">
        <f>C118+0.0003*SIN((44.43*C98+329.7)*C99)</f>
        <v>12600.071124451559</v>
      </c>
      <c r="D119" s="42">
        <f t="shared" ref="D119:U119" si="91">D118+0.0003*SIN((44.43*D98+329.7)*D99)</f>
        <v>12599.848340151055</v>
      </c>
      <c r="E119" s="42">
        <f t="shared" si="91"/>
        <v>12599.879377071808</v>
      </c>
      <c r="F119" s="42">
        <f t="shared" si="91"/>
        <v>12599.875098484741</v>
      </c>
      <c r="G119" s="42">
        <f t="shared" si="91"/>
        <v>12599.8756891879</v>
      </c>
      <c r="H119" s="42">
        <f t="shared" si="91"/>
        <v>12599.87560765202</v>
      </c>
      <c r="I119" s="42">
        <f t="shared" si="91"/>
        <v>12599.87561890689</v>
      </c>
      <c r="J119" s="42">
        <f t="shared" si="91"/>
        <v>12599.875617353318</v>
      </c>
      <c r="K119" s="42">
        <f t="shared" si="91"/>
        <v>12599.875617567768</v>
      </c>
      <c r="L119" s="42">
        <f t="shared" si="91"/>
        <v>12599.875617538151</v>
      </c>
      <c r="M119" s="42">
        <f t="shared" si="91"/>
        <v>12599.875617542246</v>
      </c>
      <c r="N119" s="42">
        <f t="shared" si="91"/>
        <v>12599.875617541686</v>
      </c>
      <c r="O119" s="42">
        <f t="shared" si="91"/>
        <v>12599.875617541757</v>
      </c>
      <c r="P119" s="42">
        <f t="shared" si="91"/>
        <v>12599.875617541749</v>
      </c>
      <c r="Q119" s="42">
        <f t="shared" si="91"/>
        <v>12599.875617541749</v>
      </c>
      <c r="R119" s="42">
        <f t="shared" si="91"/>
        <v>12599.875617541749</v>
      </c>
      <c r="S119" s="42">
        <f t="shared" si="91"/>
        <v>12599.875617541749</v>
      </c>
      <c r="T119" s="42">
        <f t="shared" si="91"/>
        <v>12599.875617541749</v>
      </c>
      <c r="U119" s="42">
        <f t="shared" si="91"/>
        <v>12599.875617541749</v>
      </c>
    </row>
    <row r="120" spans="2:21">
      <c r="B120" s="2" t="s">
        <v>99</v>
      </c>
      <c r="C120" s="42">
        <f>MOD(C119,360)</f>
        <v>7.1124451558716828E-2</v>
      </c>
      <c r="D120" s="42">
        <f t="shared" ref="D120:U120" si="92">MOD(D119,360)</f>
        <v>359.8483401510548</v>
      </c>
      <c r="E120" s="42">
        <f t="shared" si="92"/>
        <v>359.87937707180754</v>
      </c>
      <c r="F120" s="42">
        <f t="shared" si="92"/>
        <v>359.8750984847411</v>
      </c>
      <c r="G120" s="42">
        <f t="shared" si="92"/>
        <v>359.87568918790021</v>
      </c>
      <c r="H120" s="42">
        <f t="shared" si="92"/>
        <v>359.87560765202034</v>
      </c>
      <c r="I120" s="42">
        <f t="shared" si="92"/>
        <v>359.87561890688994</v>
      </c>
      <c r="J120" s="42">
        <f t="shared" si="92"/>
        <v>359.87561735331838</v>
      </c>
      <c r="K120" s="42">
        <f t="shared" si="92"/>
        <v>359.87561756776813</v>
      </c>
      <c r="L120" s="42">
        <f t="shared" si="92"/>
        <v>359.87561753815135</v>
      </c>
      <c r="M120" s="42">
        <f t="shared" si="92"/>
        <v>359.87561754224589</v>
      </c>
      <c r="N120" s="42">
        <f t="shared" si="92"/>
        <v>359.87561754168564</v>
      </c>
      <c r="O120" s="42">
        <f t="shared" si="92"/>
        <v>359.87561754175658</v>
      </c>
      <c r="P120" s="42">
        <f t="shared" si="92"/>
        <v>359.87561754174931</v>
      </c>
      <c r="Q120" s="42">
        <f t="shared" si="92"/>
        <v>359.87561754174931</v>
      </c>
      <c r="R120" s="42">
        <f t="shared" si="92"/>
        <v>359.87561754174931</v>
      </c>
      <c r="S120" s="42">
        <f t="shared" si="92"/>
        <v>359.87561754174931</v>
      </c>
      <c r="T120" s="42">
        <f t="shared" si="92"/>
        <v>359.87561754174931</v>
      </c>
      <c r="U120" s="42">
        <f t="shared" si="92"/>
        <v>359.87561754174931</v>
      </c>
    </row>
    <row r="121" spans="2:21">
      <c r="B121" s="2" t="s">
        <v>164</v>
      </c>
      <c r="C121" s="42">
        <f>MOD(IF(C120&lt;0,C120+360,C120),360)</f>
        <v>7.1124451558716828E-2</v>
      </c>
      <c r="D121" s="42">
        <f t="shared" ref="D121:U121" si="93">MOD(IF(D120&lt;0,D120+360,D120),360)</f>
        <v>359.8483401510548</v>
      </c>
      <c r="E121" s="42">
        <f t="shared" si="93"/>
        <v>359.87937707180754</v>
      </c>
      <c r="F121" s="42">
        <f t="shared" si="93"/>
        <v>359.8750984847411</v>
      </c>
      <c r="G121" s="42">
        <f t="shared" si="93"/>
        <v>359.87568918790021</v>
      </c>
      <c r="H121" s="42">
        <f t="shared" si="93"/>
        <v>359.87560765202034</v>
      </c>
      <c r="I121" s="42">
        <f t="shared" si="93"/>
        <v>359.87561890688994</v>
      </c>
      <c r="J121" s="42">
        <f t="shared" si="93"/>
        <v>359.87561735331838</v>
      </c>
      <c r="K121" s="42">
        <f t="shared" si="93"/>
        <v>359.87561756776813</v>
      </c>
      <c r="L121" s="42">
        <f t="shared" si="93"/>
        <v>359.87561753815135</v>
      </c>
      <c r="M121" s="42">
        <f t="shared" si="93"/>
        <v>359.87561754224589</v>
      </c>
      <c r="N121" s="42">
        <f t="shared" si="93"/>
        <v>359.87561754168564</v>
      </c>
      <c r="O121" s="42">
        <f t="shared" si="93"/>
        <v>359.87561754175658</v>
      </c>
      <c r="P121" s="42">
        <f t="shared" si="93"/>
        <v>359.87561754174931</v>
      </c>
      <c r="Q121" s="42">
        <f t="shared" si="93"/>
        <v>359.87561754174931</v>
      </c>
      <c r="R121" s="42">
        <f t="shared" si="93"/>
        <v>359.87561754174931</v>
      </c>
      <c r="S121" s="42">
        <f t="shared" si="93"/>
        <v>359.87561754174931</v>
      </c>
      <c r="T121" s="42">
        <f t="shared" si="93"/>
        <v>359.87561754174931</v>
      </c>
      <c r="U121" s="42">
        <f t="shared" si="93"/>
        <v>359.87561754174931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1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1" sqref="C11:U11"/>
    </sheetView>
  </sheetViews>
  <sheetFormatPr defaultRowHeight="13.5"/>
  <cols>
    <col min="1" max="1" width="4.75" style="42" customWidth="1"/>
    <col min="2" max="2" width="11.625" style="42" bestFit="1" customWidth="1"/>
    <col min="3" max="3" width="11.375" style="42" customWidth="1"/>
    <col min="4" max="21" width="9.5" style="42" bestFit="1" customWidth="1"/>
    <col min="22" max="16384" width="9" style="42"/>
  </cols>
  <sheetData>
    <row r="1" spans="1:21">
      <c r="B1" s="42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旧暦計算!A16</f>
        <v>49024</v>
      </c>
      <c r="C2" s="42">
        <v>23</v>
      </c>
      <c r="D2" s="42">
        <v>59</v>
      </c>
      <c r="E2" s="42">
        <v>59</v>
      </c>
    </row>
    <row r="3" spans="1:21">
      <c r="A3" s="42">
        <v>20</v>
      </c>
      <c r="B3" s="42" t="s">
        <v>65</v>
      </c>
      <c r="C3" s="42">
        <v>1</v>
      </c>
      <c r="D3" s="42">
        <v>2</v>
      </c>
      <c r="E3" s="42">
        <v>3</v>
      </c>
      <c r="F3" s="42">
        <v>4</v>
      </c>
      <c r="G3" s="42">
        <v>5</v>
      </c>
      <c r="H3" s="42">
        <v>6</v>
      </c>
      <c r="I3" s="42">
        <v>7</v>
      </c>
      <c r="J3" s="42">
        <v>8</v>
      </c>
      <c r="K3" s="42">
        <v>9</v>
      </c>
      <c r="L3" s="42">
        <v>10</v>
      </c>
      <c r="M3" s="42">
        <v>11</v>
      </c>
      <c r="N3" s="42">
        <v>12</v>
      </c>
      <c r="O3" s="42">
        <v>13</v>
      </c>
      <c r="P3" s="42">
        <v>14</v>
      </c>
      <c r="Q3" s="42">
        <v>15</v>
      </c>
      <c r="R3" s="42">
        <v>16</v>
      </c>
      <c r="S3" s="42">
        <v>17</v>
      </c>
      <c r="T3" s="42">
        <v>18</v>
      </c>
      <c r="U3" s="42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64042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64042.62498842593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s="42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s="42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64042.62498842593</v>
      </c>
      <c r="D11" s="12">
        <f>C22</f>
        <v>64041.25528784038</v>
      </c>
      <c r="E11" s="12">
        <f t="shared" ref="E11:U11" si="1">D22</f>
        <v>64041.451992706418</v>
      </c>
      <c r="F11" s="12">
        <f t="shared" si="1"/>
        <v>64041.42506919858</v>
      </c>
      <c r="G11" s="12">
        <f t="shared" si="1"/>
        <v>64041.428789785998</v>
      </c>
      <c r="H11" s="12">
        <f t="shared" si="1"/>
        <v>64041.428276293133</v>
      </c>
      <c r="I11" s="12">
        <f t="shared" si="1"/>
        <v>64041.428347174849</v>
      </c>
      <c r="J11" s="12">
        <f t="shared" si="1"/>
        <v>64041.428337390673</v>
      </c>
      <c r="K11" s="12">
        <f t="shared" si="1"/>
        <v>64041.428338741251</v>
      </c>
      <c r="L11" s="12">
        <f t="shared" si="1"/>
        <v>64041.428338554811</v>
      </c>
      <c r="M11" s="12">
        <f t="shared" si="1"/>
        <v>64041.428338580547</v>
      </c>
      <c r="N11" s="12">
        <f t="shared" si="1"/>
        <v>64041.42833857701</v>
      </c>
      <c r="O11" s="12">
        <f t="shared" si="1"/>
        <v>64041.428338577483</v>
      </c>
      <c r="P11" s="12">
        <f t="shared" si="1"/>
        <v>64041.428338577418</v>
      </c>
      <c r="Q11" s="12">
        <f t="shared" si="1"/>
        <v>64041.428338577432</v>
      </c>
      <c r="R11" s="12">
        <f t="shared" si="1"/>
        <v>64041.428338577425</v>
      </c>
      <c r="S11" s="12">
        <f t="shared" si="1"/>
        <v>64041.428338577425</v>
      </c>
      <c r="T11" s="12">
        <f t="shared" si="1"/>
        <v>64041.428338577425</v>
      </c>
      <c r="U11" s="12">
        <f t="shared" si="1"/>
        <v>64041.428338577425</v>
      </c>
    </row>
    <row r="12" spans="1:21">
      <c r="A12" s="42" t="s">
        <v>102</v>
      </c>
      <c r="B12" s="4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s="42" t="s">
        <v>102</v>
      </c>
      <c r="B13" s="2" t="s">
        <v>73</v>
      </c>
      <c r="C13" s="12">
        <f>C90</f>
        <v>17.750388717278838</v>
      </c>
      <c r="D13" s="12">
        <f t="shared" ref="D13:U13" si="2">D90</f>
        <v>357.30733522470109</v>
      </c>
      <c r="E13" s="12">
        <f t="shared" si="2"/>
        <v>0.22711213486036286</v>
      </c>
      <c r="F13" s="12">
        <f t="shared" si="2"/>
        <v>359.82704352837754</v>
      </c>
      <c r="G13" s="12">
        <f t="shared" si="2"/>
        <v>359.88232142021297</v>
      </c>
      <c r="H13" s="12">
        <f t="shared" si="2"/>
        <v>359.87469214911107</v>
      </c>
      <c r="I13" s="12">
        <f t="shared" si="2"/>
        <v>359.87574527855031</v>
      </c>
      <c r="J13" s="12">
        <f t="shared" si="2"/>
        <v>359.87559990939917</v>
      </c>
      <c r="K13" s="12">
        <f t="shared" si="2"/>
        <v>359.87561997579178</v>
      </c>
      <c r="L13" s="12">
        <f t="shared" si="2"/>
        <v>359.87561720577651</v>
      </c>
      <c r="M13" s="12">
        <f t="shared" si="2"/>
        <v>359.87561758796801</v>
      </c>
      <c r="N13" s="12">
        <f t="shared" si="2"/>
        <v>359.87561753558111</v>
      </c>
      <c r="O13" s="12">
        <f t="shared" si="2"/>
        <v>359.87561754259514</v>
      </c>
      <c r="P13" s="12">
        <f t="shared" si="2"/>
        <v>359.87561754160561</v>
      </c>
      <c r="Q13" s="12">
        <f t="shared" si="2"/>
        <v>359.87561754180933</v>
      </c>
      <c r="R13" s="12">
        <f t="shared" si="2"/>
        <v>359.87561754172202</v>
      </c>
      <c r="S13" s="12">
        <f t="shared" si="2"/>
        <v>359.87561754172202</v>
      </c>
      <c r="T13" s="12">
        <f t="shared" si="2"/>
        <v>359.87561754172202</v>
      </c>
      <c r="U13" s="12">
        <f t="shared" si="2"/>
        <v>359.87561754172202</v>
      </c>
    </row>
    <row r="14" spans="1:21">
      <c r="A14" s="42" t="s">
        <v>74</v>
      </c>
      <c r="B14" s="42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s="42" t="s">
        <v>74</v>
      </c>
      <c r="B15" s="2" t="s">
        <v>77</v>
      </c>
      <c r="C15" s="12">
        <f>C121</f>
        <v>1.0649701242418814</v>
      </c>
      <c r="D15" s="12">
        <f t="shared" ref="D15:U15" si="3">D121</f>
        <v>359.70355456181096</v>
      </c>
      <c r="E15" s="12">
        <f t="shared" si="3"/>
        <v>359.89913534707011</v>
      </c>
      <c r="F15" s="12">
        <f t="shared" si="3"/>
        <v>359.87236698022389</v>
      </c>
      <c r="G15" s="12">
        <f t="shared" si="3"/>
        <v>359.87606615285949</v>
      </c>
      <c r="H15" s="12">
        <f t="shared" si="3"/>
        <v>359.87555561599765</v>
      </c>
      <c r="I15" s="12">
        <f t="shared" si="3"/>
        <v>359.87562608968074</v>
      </c>
      <c r="J15" s="12">
        <f t="shared" si="3"/>
        <v>359.87561636182363</v>
      </c>
      <c r="K15" s="12">
        <f t="shared" si="3"/>
        <v>359.87561770462889</v>
      </c>
      <c r="L15" s="12">
        <f t="shared" si="3"/>
        <v>359.8756175192666</v>
      </c>
      <c r="M15" s="12">
        <f t="shared" si="3"/>
        <v>359.87561754485432</v>
      </c>
      <c r="N15" s="12">
        <f t="shared" si="3"/>
        <v>359.8756175413364</v>
      </c>
      <c r="O15" s="12">
        <f t="shared" si="3"/>
        <v>359.8756175418057</v>
      </c>
      <c r="P15" s="12">
        <f t="shared" si="3"/>
        <v>359.87561754174203</v>
      </c>
      <c r="Q15" s="12">
        <f t="shared" si="3"/>
        <v>359.87561754175658</v>
      </c>
      <c r="R15" s="12">
        <f t="shared" si="3"/>
        <v>359.87561754174931</v>
      </c>
      <c r="S15" s="12">
        <f t="shared" si="3"/>
        <v>359.87561754174931</v>
      </c>
      <c r="T15" s="12">
        <f t="shared" si="3"/>
        <v>359.87561754174931</v>
      </c>
      <c r="U15" s="12">
        <f t="shared" si="3"/>
        <v>359.87561754174931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16.685418593036957</v>
      </c>
      <c r="D17" s="12">
        <f t="shared" ref="D17:U17" si="4">D13-D15</f>
        <v>-2.3962193371098692</v>
      </c>
      <c r="E17" s="12">
        <f t="shared" si="4"/>
        <v>-359.67202321220975</v>
      </c>
      <c r="F17" s="12">
        <f t="shared" si="4"/>
        <v>-4.5323451846343232E-2</v>
      </c>
      <c r="G17" s="12">
        <f t="shared" si="4"/>
        <v>6.255267353481031E-3</v>
      </c>
      <c r="H17" s="12">
        <f t="shared" si="4"/>
        <v>-8.6346688658522908E-4</v>
      </c>
      <c r="I17" s="12">
        <f t="shared" si="4"/>
        <v>1.1918886957573704E-4</v>
      </c>
      <c r="J17" s="12">
        <f t="shared" si="4"/>
        <v>-1.6452424461022019E-5</v>
      </c>
      <c r="K17" s="12">
        <f t="shared" si="4"/>
        <v>2.2711628844263032E-6</v>
      </c>
      <c r="L17" s="12">
        <f t="shared" si="4"/>
        <v>-3.1349009077530354E-7</v>
      </c>
      <c r="M17" s="12">
        <f t="shared" si="4"/>
        <v>4.311368684284389E-8</v>
      </c>
      <c r="N17" s="12">
        <f t="shared" si="4"/>
        <v>-5.7552824728190899E-9</v>
      </c>
      <c r="O17" s="12">
        <f t="shared" si="4"/>
        <v>7.8944140113890171E-10</v>
      </c>
      <c r="P17" s="12">
        <f t="shared" si="4"/>
        <v>-1.3642420526593924E-10</v>
      </c>
      <c r="Q17" s="12">
        <f t="shared" si="4"/>
        <v>5.2750692702829838E-11</v>
      </c>
      <c r="R17" s="12">
        <f t="shared" si="4"/>
        <v>-2.7284841053187847E-11</v>
      </c>
      <c r="S17" s="12">
        <f t="shared" si="4"/>
        <v>-2.7284841053187847E-11</v>
      </c>
      <c r="T17" s="12">
        <f t="shared" si="4"/>
        <v>-2.7284841053187847E-11</v>
      </c>
      <c r="U17" s="12">
        <f t="shared" si="4"/>
        <v>-2.7284841053187847E-11</v>
      </c>
    </row>
    <row r="18" spans="2:21">
      <c r="B18" s="42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64041.25528784038</v>
      </c>
      <c r="D19" s="12">
        <f>D11-(D17/D7)</f>
        <v>64041.451992706418</v>
      </c>
      <c r="E19" s="12">
        <f>E11-(E17/E7)</f>
        <v>64070.977352112437</v>
      </c>
      <c r="F19" s="12">
        <f t="shared" ref="F19:U19" si="5">F11-(F17/F7)</f>
        <v>64041.428789785998</v>
      </c>
      <c r="G19" s="12">
        <f t="shared" si="5"/>
        <v>64041.428276293133</v>
      </c>
      <c r="H19" s="12">
        <f t="shared" si="5"/>
        <v>64041.428347174849</v>
      </c>
      <c r="I19" s="12">
        <f t="shared" si="5"/>
        <v>64041.428337390673</v>
      </c>
      <c r="J19" s="12">
        <f t="shared" si="5"/>
        <v>64041.428338741251</v>
      </c>
      <c r="K19" s="12">
        <f t="shared" si="5"/>
        <v>64041.428338554811</v>
      </c>
      <c r="L19" s="12">
        <f t="shared" si="5"/>
        <v>64041.428338580547</v>
      </c>
      <c r="M19" s="12">
        <f t="shared" si="5"/>
        <v>64041.42833857701</v>
      </c>
      <c r="N19" s="12">
        <f t="shared" si="5"/>
        <v>64041.428338577483</v>
      </c>
      <c r="O19" s="12">
        <f t="shared" si="5"/>
        <v>64041.428338577418</v>
      </c>
      <c r="P19" s="12">
        <f t="shared" si="5"/>
        <v>64041.428338577432</v>
      </c>
      <c r="Q19" s="12">
        <f t="shared" si="5"/>
        <v>64041.428338577425</v>
      </c>
      <c r="R19" s="12">
        <f t="shared" si="5"/>
        <v>64041.428338577425</v>
      </c>
      <c r="S19" s="12">
        <f t="shared" si="5"/>
        <v>64041.428338577425</v>
      </c>
      <c r="T19" s="12">
        <f t="shared" si="5"/>
        <v>64041.428338577425</v>
      </c>
      <c r="U19" s="12">
        <f t="shared" si="5"/>
        <v>64041.428338577425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s="42" t="s">
        <v>3</v>
      </c>
      <c r="C21" s="12">
        <f>C11-C19</f>
        <v>1.3697005855501629</v>
      </c>
      <c r="D21" s="12">
        <f>$C11-D19</f>
        <v>1.1729957195129828</v>
      </c>
      <c r="E21" s="12">
        <f>$C11-E19</f>
        <v>-28.352363686506578</v>
      </c>
      <c r="F21" s="12">
        <f t="shared" ref="F21:U21" si="6">$C11-F19</f>
        <v>1.1961986399328453</v>
      </c>
      <c r="G21" s="12">
        <f t="shared" si="6"/>
        <v>1.1967121327979839</v>
      </c>
      <c r="H21" s="12">
        <f t="shared" si="6"/>
        <v>1.1966412510810187</v>
      </c>
      <c r="I21" s="12">
        <f t="shared" si="6"/>
        <v>1.1966510352576734</v>
      </c>
      <c r="J21" s="12">
        <f>$C11-J19</f>
        <v>1.1966496846798691</v>
      </c>
      <c r="K21" s="12">
        <f t="shared" si="6"/>
        <v>1.196649871119007</v>
      </c>
      <c r="L21" s="12">
        <f t="shared" si="6"/>
        <v>1.1966498453839449</v>
      </c>
      <c r="M21" s="12">
        <f t="shared" si="6"/>
        <v>1.1966498489200603</v>
      </c>
      <c r="N21" s="12">
        <f t="shared" si="6"/>
        <v>1.1966498484471231</v>
      </c>
      <c r="O21" s="12">
        <f t="shared" si="6"/>
        <v>1.1966498485126067</v>
      </c>
      <c r="P21" s="12">
        <f t="shared" si="6"/>
        <v>1.1966498484980548</v>
      </c>
      <c r="Q21" s="12">
        <f t="shared" si="6"/>
        <v>1.1966498485053307</v>
      </c>
      <c r="R21" s="12">
        <f t="shared" si="6"/>
        <v>1.1966498485053307</v>
      </c>
      <c r="S21" s="12">
        <f t="shared" si="6"/>
        <v>1.1966498485053307</v>
      </c>
      <c r="T21" s="12">
        <f t="shared" si="6"/>
        <v>1.1966498485053307</v>
      </c>
      <c r="U21" s="12">
        <f t="shared" si="6"/>
        <v>1.1966498485053307</v>
      </c>
    </row>
    <row r="22" spans="2:21">
      <c r="C22" s="12">
        <f>IF(C21&lt;0,IF(C21&lt;0,C19-C9,C19),IF(29.8&lt;C21,C19+C9,C19))</f>
        <v>64041.25528784038</v>
      </c>
      <c r="D22" s="12">
        <f t="shared" ref="D22:U22" si="7">IF(D21&lt;0,IF(D21&lt;0,D19-D9,D19),IF(29.8&lt;D21,D19+D9,D19))</f>
        <v>64041.451992706418</v>
      </c>
      <c r="E22" s="12">
        <f t="shared" si="7"/>
        <v>64041.42506919858</v>
      </c>
      <c r="F22" s="12">
        <f t="shared" si="7"/>
        <v>64041.428789785998</v>
      </c>
      <c r="G22" s="12">
        <f t="shared" si="7"/>
        <v>64041.428276293133</v>
      </c>
      <c r="H22" s="12">
        <f t="shared" si="7"/>
        <v>64041.428347174849</v>
      </c>
      <c r="I22" s="12">
        <f t="shared" si="7"/>
        <v>64041.428337390673</v>
      </c>
      <c r="J22" s="12">
        <f t="shared" si="7"/>
        <v>64041.428338741251</v>
      </c>
      <c r="K22" s="12">
        <f t="shared" si="7"/>
        <v>64041.428338554811</v>
      </c>
      <c r="L22" s="12">
        <f t="shared" si="7"/>
        <v>64041.428338580547</v>
      </c>
      <c r="M22" s="12">
        <f t="shared" si="7"/>
        <v>64041.42833857701</v>
      </c>
      <c r="N22" s="12">
        <f t="shared" si="7"/>
        <v>64041.428338577483</v>
      </c>
      <c r="O22" s="12">
        <f t="shared" si="7"/>
        <v>64041.428338577418</v>
      </c>
      <c r="P22" s="12">
        <f t="shared" si="7"/>
        <v>64041.428338577432</v>
      </c>
      <c r="Q22" s="12">
        <f t="shared" si="7"/>
        <v>64041.428338577425</v>
      </c>
      <c r="R22" s="12">
        <f t="shared" si="7"/>
        <v>64041.428338577425</v>
      </c>
      <c r="S22" s="12">
        <f t="shared" si="7"/>
        <v>64041.428338577425</v>
      </c>
      <c r="T22" s="12">
        <f t="shared" si="7"/>
        <v>64041.428338577425</v>
      </c>
      <c r="U22" s="12">
        <f t="shared" si="7"/>
        <v>64041.428338577425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s="42" t="s">
        <v>1</v>
      </c>
    </row>
    <row r="26" spans="2:21">
      <c r="B26" s="34" t="s">
        <v>104</v>
      </c>
      <c r="C26" s="42" t="s">
        <v>6</v>
      </c>
      <c r="D26" s="42" t="s">
        <v>7</v>
      </c>
      <c r="E26" s="42" t="s">
        <v>8</v>
      </c>
    </row>
    <row r="27" spans="2:21">
      <c r="B27" s="33">
        <f>B2</f>
        <v>49024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64042</v>
      </c>
    </row>
    <row r="30" spans="2:21">
      <c r="B30" s="30" t="s">
        <v>9</v>
      </c>
      <c r="C30" s="31">
        <f>C29+C27/24+D27/1440+E27/86400-0.375</f>
        <v>64042.62498842593</v>
      </c>
      <c r="D30" s="35">
        <f>D11</f>
        <v>64041.25528784038</v>
      </c>
      <c r="E30" s="35">
        <f t="shared" ref="E30:U30" si="8">E11</f>
        <v>64041.451992706418</v>
      </c>
      <c r="F30" s="35">
        <f t="shared" si="8"/>
        <v>64041.42506919858</v>
      </c>
      <c r="G30" s="35">
        <f t="shared" si="8"/>
        <v>64041.428789785998</v>
      </c>
      <c r="H30" s="35">
        <f t="shared" si="8"/>
        <v>64041.428276293133</v>
      </c>
      <c r="I30" s="35">
        <f t="shared" si="8"/>
        <v>64041.428347174849</v>
      </c>
      <c r="J30" s="35">
        <f t="shared" si="8"/>
        <v>64041.428337390673</v>
      </c>
      <c r="K30" s="35">
        <f t="shared" si="8"/>
        <v>64041.428338741251</v>
      </c>
      <c r="L30" s="35">
        <f t="shared" si="8"/>
        <v>64041.428338554811</v>
      </c>
      <c r="M30" s="35">
        <f t="shared" si="8"/>
        <v>64041.428338580547</v>
      </c>
      <c r="N30" s="35">
        <f t="shared" si="8"/>
        <v>64041.42833857701</v>
      </c>
      <c r="O30" s="35">
        <f t="shared" si="8"/>
        <v>64041.428338577483</v>
      </c>
      <c r="P30" s="35">
        <f t="shared" si="8"/>
        <v>64041.428338577418</v>
      </c>
      <c r="Q30" s="35">
        <f t="shared" si="8"/>
        <v>64041.428338577432</v>
      </c>
      <c r="R30" s="35">
        <f t="shared" si="8"/>
        <v>64041.428338577425</v>
      </c>
      <c r="S30" s="35">
        <f t="shared" si="8"/>
        <v>64041.428338577425</v>
      </c>
      <c r="T30" s="35">
        <f t="shared" si="8"/>
        <v>64041.428338577425</v>
      </c>
      <c r="U30" s="35">
        <f t="shared" si="8"/>
        <v>64041.428338577425</v>
      </c>
    </row>
    <row r="31" spans="2:21">
      <c r="B31" s="30" t="s">
        <v>2</v>
      </c>
      <c r="C31" s="31">
        <f>((C30-51544.5)/365.2425+64)/86400</f>
        <v>1.1367905553244157E-3</v>
      </c>
      <c r="D31" s="31">
        <f>((D30-51544.5)/365.2425+64)/86400</f>
        <v>1.1367471512407274E-3</v>
      </c>
      <c r="E31" s="31">
        <f t="shared" ref="E31:U31" si="9">((E30-51544.5)/365.2425+64)/86400</f>
        <v>1.1367533845697904E-3</v>
      </c>
      <c r="F31" s="31">
        <f t="shared" si="9"/>
        <v>1.1367525313977908E-3</v>
      </c>
      <c r="G31" s="31">
        <f t="shared" si="9"/>
        <v>1.1367526492985127E-3</v>
      </c>
      <c r="H31" s="31">
        <f t="shared" si="9"/>
        <v>1.1367526330265715E-3</v>
      </c>
      <c r="I31" s="31">
        <f t="shared" si="9"/>
        <v>1.1367526352727237E-3</v>
      </c>
      <c r="J31" s="31">
        <f t="shared" si="9"/>
        <v>1.1367526349626755E-3</v>
      </c>
      <c r="K31" s="31">
        <f t="shared" si="9"/>
        <v>1.1367526350054735E-3</v>
      </c>
      <c r="L31" s="31">
        <f t="shared" si="9"/>
        <v>1.1367526349995655E-3</v>
      </c>
      <c r="M31" s="31">
        <f t="shared" si="9"/>
        <v>1.136752635000381E-3</v>
      </c>
      <c r="N31" s="31">
        <f t="shared" si="9"/>
        <v>1.1367526350002692E-3</v>
      </c>
      <c r="O31" s="31">
        <f t="shared" si="9"/>
        <v>1.1367526350002839E-3</v>
      </c>
      <c r="P31" s="31">
        <f t="shared" si="9"/>
        <v>1.1367526350002819E-3</v>
      </c>
      <c r="Q31" s="31">
        <f t="shared" si="9"/>
        <v>1.1367526350002824E-3</v>
      </c>
      <c r="R31" s="31">
        <f t="shared" si="9"/>
        <v>1.1367526350002824E-3</v>
      </c>
      <c r="S31" s="31">
        <f t="shared" si="9"/>
        <v>1.1367526350002824E-3</v>
      </c>
      <c r="T31" s="31">
        <f t="shared" si="9"/>
        <v>1.1367526350002824E-3</v>
      </c>
      <c r="U31" s="31">
        <f t="shared" si="9"/>
        <v>1.1367526350002824E-3</v>
      </c>
    </row>
    <row r="32" spans="2:21">
      <c r="B32" s="30" t="s">
        <v>10</v>
      </c>
      <c r="C32" s="31">
        <f>(C30-51544.5+C31)/36525</f>
        <v>0.34218004449600237</v>
      </c>
      <c r="D32" s="31">
        <f>(D30-51544.5+D31)/36525</f>
        <v>0.34214254413655115</v>
      </c>
      <c r="E32" s="31">
        <f t="shared" ref="E32:U32" si="10">(E30-51544.5+E31)/36525</f>
        <v>0.34214792962244495</v>
      </c>
      <c r="F32" s="31">
        <f t="shared" si="10"/>
        <v>0.34214719249695036</v>
      </c>
      <c r="G32" s="31">
        <f t="shared" si="10"/>
        <v>0.34214729436108549</v>
      </c>
      <c r="H32" s="31">
        <f t="shared" si="10"/>
        <v>0.34214728030241659</v>
      </c>
      <c r="I32" s="31">
        <f t="shared" si="10"/>
        <v>0.3421472822430523</v>
      </c>
      <c r="J32" s="31">
        <f t="shared" si="10"/>
        <v>0.34214728197517613</v>
      </c>
      <c r="K32" s="31">
        <f t="shared" si="10"/>
        <v>0.34214728201215294</v>
      </c>
      <c r="L32" s="31">
        <f t="shared" si="10"/>
        <v>0.34214728200704853</v>
      </c>
      <c r="M32" s="31">
        <f t="shared" si="10"/>
        <v>0.34214728200775307</v>
      </c>
      <c r="N32" s="31">
        <f t="shared" si="10"/>
        <v>0.34214728200765626</v>
      </c>
      <c r="O32" s="31">
        <f t="shared" si="10"/>
        <v>0.3421472820076692</v>
      </c>
      <c r="P32" s="31">
        <f t="shared" si="10"/>
        <v>0.34214728200766742</v>
      </c>
      <c r="Q32" s="31">
        <f t="shared" si="10"/>
        <v>0.34214728200766781</v>
      </c>
      <c r="R32" s="31">
        <f t="shared" si="10"/>
        <v>0.34214728200766764</v>
      </c>
      <c r="S32" s="31">
        <f t="shared" si="10"/>
        <v>0.34214728200766764</v>
      </c>
      <c r="T32" s="31">
        <f t="shared" si="10"/>
        <v>0.34214728200766764</v>
      </c>
      <c r="U32" s="31">
        <f t="shared" si="10"/>
        <v>0.34214728200766764</v>
      </c>
    </row>
    <row r="33" spans="2:21">
      <c r="B33" s="7" t="s">
        <v>11</v>
      </c>
      <c r="C33" s="31">
        <f>218.3166+481267.811*C32-0.0015*C32*C32</f>
        <v>164898.55740684288</v>
      </c>
      <c r="D33" s="42">
        <f>218.3166+481267.811*D32-0.0015*D32*D32</f>
        <v>164880.50969097656</v>
      </c>
      <c r="E33" s="42">
        <f t="shared" ref="E33:U33" si="11">218.3166+481267.811*E32-0.0015*E32*E32</f>
        <v>164883.1015519783</v>
      </c>
      <c r="F33" s="42">
        <f t="shared" si="11"/>
        <v>164882.74679720585</v>
      </c>
      <c r="G33" s="42">
        <f t="shared" si="11"/>
        <v>164882.79582113511</v>
      </c>
      <c r="H33" s="42">
        <f t="shared" si="11"/>
        <v>164882.78905515029</v>
      </c>
      <c r="I33" s="42">
        <f t="shared" si="11"/>
        <v>164882.78998911579</v>
      </c>
      <c r="J33" s="42">
        <f t="shared" si="11"/>
        <v>164882.78986019563</v>
      </c>
      <c r="K33" s="42">
        <f t="shared" si="11"/>
        <v>164882.78987799137</v>
      </c>
      <c r="L33" s="42">
        <f t="shared" si="11"/>
        <v>164882.78987553477</v>
      </c>
      <c r="M33" s="42">
        <f t="shared" si="11"/>
        <v>164882.78987587386</v>
      </c>
      <c r="N33" s="42">
        <f t="shared" si="11"/>
        <v>164882.78987582726</v>
      </c>
      <c r="O33" s="42">
        <f t="shared" si="11"/>
        <v>164882.78987583349</v>
      </c>
      <c r="P33" s="42">
        <f t="shared" si="11"/>
        <v>164882.78987583262</v>
      </c>
      <c r="Q33" s="42">
        <f t="shared" si="11"/>
        <v>164882.78987583282</v>
      </c>
      <c r="R33" s="42">
        <f t="shared" si="11"/>
        <v>164882.78987583274</v>
      </c>
      <c r="S33" s="42">
        <f t="shared" si="11"/>
        <v>164882.78987583274</v>
      </c>
      <c r="T33" s="42">
        <f t="shared" si="11"/>
        <v>164882.78987583274</v>
      </c>
      <c r="U33" s="42">
        <f t="shared" si="11"/>
        <v>164882.78987583274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164896.70749971023</v>
      </c>
      <c r="D35" s="31">
        <f>D33+6.2888*COS((477198.868*D32+44.963)*D34)</f>
        <v>164876.90238178172</v>
      </c>
      <c r="E35" s="31">
        <f t="shared" ref="E35:U35" si="13">E33+6.2888*COS((477198.868*E32+44.963)*E34)</f>
        <v>164879.72885201173</v>
      </c>
      <c r="F35" s="31">
        <f t="shared" si="13"/>
        <v>164879.34157420558</v>
      </c>
      <c r="G35" s="31">
        <f t="shared" si="13"/>
        <v>164879.39508491155</v>
      </c>
      <c r="H35" s="31">
        <f t="shared" si="13"/>
        <v>164879.38769954341</v>
      </c>
      <c r="I35" s="31">
        <f t="shared" si="13"/>
        <v>164879.38871900481</v>
      </c>
      <c r="J35" s="31">
        <f t="shared" si="13"/>
        <v>164879.38857828313</v>
      </c>
      <c r="K35" s="31">
        <f t="shared" si="13"/>
        <v>164879.38859770793</v>
      </c>
      <c r="L35" s="31">
        <f t="shared" si="13"/>
        <v>164879.38859502645</v>
      </c>
      <c r="M35" s="31">
        <f t="shared" si="13"/>
        <v>164879.38859539657</v>
      </c>
      <c r="N35" s="31">
        <f t="shared" si="13"/>
        <v>164879.38859534572</v>
      </c>
      <c r="O35" s="31">
        <f t="shared" si="13"/>
        <v>164879.3885953525</v>
      </c>
      <c r="P35" s="31">
        <f t="shared" si="13"/>
        <v>164879.38859535157</v>
      </c>
      <c r="Q35" s="31">
        <f t="shared" si="13"/>
        <v>164879.38859535177</v>
      </c>
      <c r="R35" s="31">
        <f t="shared" si="13"/>
        <v>164879.38859535169</v>
      </c>
      <c r="S35" s="31">
        <f t="shared" si="13"/>
        <v>164879.38859535169</v>
      </c>
      <c r="T35" s="31">
        <f t="shared" si="13"/>
        <v>164879.38859535169</v>
      </c>
      <c r="U35" s="31">
        <f t="shared" si="13"/>
        <v>164879.38859535169</v>
      </c>
    </row>
    <row r="36" spans="2:21">
      <c r="B36" s="30" t="s">
        <v>5</v>
      </c>
      <c r="C36" s="31">
        <f>C35+1.274*COS((413335.35*C32+10.74)*C34)</f>
        <v>164897.7618055825</v>
      </c>
      <c r="D36" s="31">
        <f>D35+1.274*COS((413335.35*D32+10.74)*D34)</f>
        <v>164877.72720957766</v>
      </c>
      <c r="E36" s="31">
        <f t="shared" ref="E36:U36" si="14">E35+1.274*COS((413335.35*E32+10.74)*E34)</f>
        <v>164880.59077032076</v>
      </c>
      <c r="F36" s="31">
        <f t="shared" si="14"/>
        <v>164880.19849144557</v>
      </c>
      <c r="G36" s="31">
        <f t="shared" si="14"/>
        <v>164880.25269470055</v>
      </c>
      <c r="H36" s="31">
        <f t="shared" si="14"/>
        <v>164880.24521377854</v>
      </c>
      <c r="I36" s="31">
        <f t="shared" si="14"/>
        <v>164880.24624643059</v>
      </c>
      <c r="J36" s="31">
        <f t="shared" si="14"/>
        <v>164880.24610388814</v>
      </c>
      <c r="K36" s="31">
        <f t="shared" si="14"/>
        <v>164880.24612356428</v>
      </c>
      <c r="L36" s="31">
        <f t="shared" si="14"/>
        <v>164880.24612084811</v>
      </c>
      <c r="M36" s="31">
        <f t="shared" si="14"/>
        <v>164880.246121223</v>
      </c>
      <c r="N36" s="31">
        <f t="shared" si="14"/>
        <v>164880.24612117151</v>
      </c>
      <c r="O36" s="31">
        <f t="shared" si="14"/>
        <v>164880.24612117838</v>
      </c>
      <c r="P36" s="31">
        <f t="shared" si="14"/>
        <v>164880.24612117742</v>
      </c>
      <c r="Q36" s="31">
        <f t="shared" si="14"/>
        <v>164880.24612117762</v>
      </c>
      <c r="R36" s="31">
        <f t="shared" si="14"/>
        <v>164880.24612117754</v>
      </c>
      <c r="S36" s="31">
        <f t="shared" si="14"/>
        <v>164880.24612117754</v>
      </c>
      <c r="T36" s="31">
        <f t="shared" si="14"/>
        <v>164880.24612117754</v>
      </c>
      <c r="U36" s="31">
        <f t="shared" si="14"/>
        <v>164880.24612117754</v>
      </c>
    </row>
    <row r="37" spans="2:21">
      <c r="B37" s="7" t="s">
        <v>12</v>
      </c>
      <c r="C37" s="42">
        <f>C36+0.6583*COS((890534.22*C32+145.7)*C34)</f>
        <v>164898.17375265367</v>
      </c>
      <c r="D37" s="42">
        <f>D36+0.6583*COS((890534.22*D32+145.7)*D34)</f>
        <v>164877.7885167358</v>
      </c>
      <c r="E37" s="42">
        <f t="shared" ref="E37:U37" si="15">E36+0.6583*COS((890534.22*E32+145.7)*E34)</f>
        <v>164880.70666249233</v>
      </c>
      <c r="F37" s="42">
        <f t="shared" si="15"/>
        <v>164880.30695185196</v>
      </c>
      <c r="G37" s="42">
        <f t="shared" si="15"/>
        <v>164880.36218298008</v>
      </c>
      <c r="H37" s="42">
        <f t="shared" si="15"/>
        <v>164880.35456021354</v>
      </c>
      <c r="I37" s="42">
        <f t="shared" si="15"/>
        <v>164880.35561244588</v>
      </c>
      <c r="J37" s="42">
        <f t="shared" si="15"/>
        <v>164880.35546720066</v>
      </c>
      <c r="K37" s="42">
        <f t="shared" si="15"/>
        <v>164880.35548724988</v>
      </c>
      <c r="L37" s="42">
        <f t="shared" si="15"/>
        <v>164880.35548448222</v>
      </c>
      <c r="M37" s="42">
        <f t="shared" si="15"/>
        <v>164880.35548486421</v>
      </c>
      <c r="N37" s="42">
        <f t="shared" si="15"/>
        <v>164880.35548481173</v>
      </c>
      <c r="O37" s="42">
        <f t="shared" si="15"/>
        <v>164880.35548481875</v>
      </c>
      <c r="P37" s="42">
        <f t="shared" si="15"/>
        <v>164880.35548481776</v>
      </c>
      <c r="Q37" s="42">
        <f t="shared" si="15"/>
        <v>164880.35548481796</v>
      </c>
      <c r="R37" s="42">
        <f t="shared" si="15"/>
        <v>164880.35548481788</v>
      </c>
      <c r="S37" s="42">
        <f t="shared" si="15"/>
        <v>164880.35548481788</v>
      </c>
      <c r="T37" s="42">
        <f t="shared" si="15"/>
        <v>164880.35548481788</v>
      </c>
      <c r="U37" s="42">
        <f t="shared" si="15"/>
        <v>164880.35548481788</v>
      </c>
    </row>
    <row r="38" spans="2:21">
      <c r="B38" s="7" t="s">
        <v>13</v>
      </c>
      <c r="C38" s="42">
        <f>C37+0.2136*COS((954397.74*C32+179.93)*C34)</f>
        <v>164898.05366432716</v>
      </c>
      <c r="D38" s="42">
        <f>D37+0.2136*COS((954397.74*D32+179.93)*D34)</f>
        <v>164877.58779951633</v>
      </c>
      <c r="E38" s="42">
        <f t="shared" ref="E38:U38" si="16">E37+0.2136*COS((954397.74*E32+179.93)*E34)</f>
        <v>164880.51329753216</v>
      </c>
      <c r="F38" s="42">
        <f t="shared" si="16"/>
        <v>164880.1124872558</v>
      </c>
      <c r="G38" s="42">
        <f t="shared" si="16"/>
        <v>164880.16786860168</v>
      </c>
      <c r="H38" s="42">
        <f t="shared" si="16"/>
        <v>164880.1602250697</v>
      </c>
      <c r="I38" s="42">
        <f t="shared" si="16"/>
        <v>164880.16128016784</v>
      </c>
      <c r="J38" s="42">
        <f t="shared" si="16"/>
        <v>164880.16113452701</v>
      </c>
      <c r="K38" s="42">
        <f t="shared" si="16"/>
        <v>164880.16115463086</v>
      </c>
      <c r="L38" s="42">
        <f t="shared" si="16"/>
        <v>164880.16115185566</v>
      </c>
      <c r="M38" s="42">
        <f t="shared" si="16"/>
        <v>164880.16115223867</v>
      </c>
      <c r="N38" s="42">
        <f t="shared" si="16"/>
        <v>164880.16115218608</v>
      </c>
      <c r="O38" s="42">
        <f t="shared" si="16"/>
        <v>164880.16115219309</v>
      </c>
      <c r="P38" s="42">
        <f t="shared" si="16"/>
        <v>164880.1611521921</v>
      </c>
      <c r="Q38" s="42">
        <f t="shared" si="16"/>
        <v>164880.1611521923</v>
      </c>
      <c r="R38" s="42">
        <f t="shared" si="16"/>
        <v>164880.16115219222</v>
      </c>
      <c r="S38" s="42">
        <f t="shared" si="16"/>
        <v>164880.16115219222</v>
      </c>
      <c r="T38" s="42">
        <f t="shared" si="16"/>
        <v>164880.16115219222</v>
      </c>
      <c r="U38" s="42">
        <f t="shared" si="16"/>
        <v>164880.16115219222</v>
      </c>
    </row>
    <row r="39" spans="2:21">
      <c r="B39" s="7" t="s">
        <v>14</v>
      </c>
      <c r="C39" s="42">
        <f>C38+0.1851*COS((35999.05*C32+87.53)*C34)</f>
        <v>164897.87431026806</v>
      </c>
      <c r="D39" s="42">
        <f>D38+0.1851*COS((35999.05*D32+87.53)*D34)</f>
        <v>164877.40957335517</v>
      </c>
      <c r="E39" s="42">
        <f t="shared" ref="E39:U39" si="17">E38+0.1851*COS((35999.05*E32+87.53)*E34)</f>
        <v>164880.3349032925</v>
      </c>
      <c r="F39" s="42">
        <f t="shared" si="17"/>
        <v>164879.93411590086</v>
      </c>
      <c r="G39" s="42">
        <f t="shared" si="17"/>
        <v>164879.98949408202</v>
      </c>
      <c r="H39" s="42">
        <f t="shared" si="17"/>
        <v>164879.98185098678</v>
      </c>
      <c r="I39" s="42">
        <f t="shared" si="17"/>
        <v>164879.98290602461</v>
      </c>
      <c r="J39" s="42">
        <f t="shared" si="17"/>
        <v>164879.9827603921</v>
      </c>
      <c r="K39" s="42">
        <f t="shared" si="17"/>
        <v>164879.98278049481</v>
      </c>
      <c r="L39" s="42">
        <f t="shared" si="17"/>
        <v>164879.98277771976</v>
      </c>
      <c r="M39" s="42">
        <f t="shared" si="17"/>
        <v>164879.98277810274</v>
      </c>
      <c r="N39" s="42">
        <f t="shared" si="17"/>
        <v>164879.98277805018</v>
      </c>
      <c r="O39" s="42">
        <f t="shared" si="17"/>
        <v>164879.98277805719</v>
      </c>
      <c r="P39" s="42">
        <f t="shared" si="17"/>
        <v>164879.9827780562</v>
      </c>
      <c r="Q39" s="42">
        <f t="shared" si="17"/>
        <v>164879.98277805641</v>
      </c>
      <c r="R39" s="42">
        <f t="shared" si="17"/>
        <v>164879.98277805632</v>
      </c>
      <c r="S39" s="42">
        <f t="shared" si="17"/>
        <v>164879.98277805632</v>
      </c>
      <c r="T39" s="42">
        <f t="shared" si="17"/>
        <v>164879.98277805632</v>
      </c>
      <c r="U39" s="42">
        <f t="shared" si="17"/>
        <v>164879.98277805632</v>
      </c>
    </row>
    <row r="40" spans="2:21">
      <c r="B40" s="7" t="s">
        <v>15</v>
      </c>
      <c r="C40" s="42">
        <f>C39+0.1144*COS((966404*C32+276.5)*C34)</f>
        <v>164897.81596645463</v>
      </c>
      <c r="D40" s="42">
        <f>D39+0.1144*COS((966404*D32+276.5)*D34)</f>
        <v>164877.42069068944</v>
      </c>
      <c r="E40" s="42">
        <f t="shared" ref="E40:U40" si="18">E39+0.1144*COS((966404*E32+276.5)*E34)</f>
        <v>164880.33564648512</v>
      </c>
      <c r="F40" s="42">
        <f t="shared" si="18"/>
        <v>164879.93628130975</v>
      </c>
      <c r="G40" s="42">
        <f t="shared" si="18"/>
        <v>164879.99146296835</v>
      </c>
      <c r="H40" s="42">
        <f t="shared" si="18"/>
        <v>164879.98384699633</v>
      </c>
      <c r="I40" s="42">
        <f t="shared" si="18"/>
        <v>164879.9848982901</v>
      </c>
      <c r="J40" s="42">
        <f t="shared" si="18"/>
        <v>164879.98475317442</v>
      </c>
      <c r="K40" s="42">
        <f t="shared" si="18"/>
        <v>164879.9847732058</v>
      </c>
      <c r="L40" s="42">
        <f t="shared" si="18"/>
        <v>164879.98477044058</v>
      </c>
      <c r="M40" s="42">
        <f t="shared" si="18"/>
        <v>164879.98477082219</v>
      </c>
      <c r="N40" s="42">
        <f t="shared" si="18"/>
        <v>164879.98477076984</v>
      </c>
      <c r="O40" s="42">
        <f t="shared" si="18"/>
        <v>164879.98477077682</v>
      </c>
      <c r="P40" s="42">
        <f t="shared" si="18"/>
        <v>164879.98477077583</v>
      </c>
      <c r="Q40" s="42">
        <f t="shared" si="18"/>
        <v>164879.98477077603</v>
      </c>
      <c r="R40" s="42">
        <f t="shared" si="18"/>
        <v>164879.98477077595</v>
      </c>
      <c r="S40" s="42">
        <f t="shared" si="18"/>
        <v>164879.98477077595</v>
      </c>
      <c r="T40" s="42">
        <f t="shared" si="18"/>
        <v>164879.98477077595</v>
      </c>
      <c r="U40" s="42">
        <f t="shared" si="18"/>
        <v>164879.98477077595</v>
      </c>
    </row>
    <row r="41" spans="2:21">
      <c r="B41" s="7" t="s">
        <v>16</v>
      </c>
      <c r="C41" s="42">
        <f>C40+0.0588*COS((63863.5*C32+124.2)*C34)</f>
        <v>164897.87219259006</v>
      </c>
      <c r="D41" s="42">
        <f>D40+0.0588*COS((63863.5*D32+124.2)*D34)</f>
        <v>164877.47758671627</v>
      </c>
      <c r="E41" s="42">
        <f t="shared" ref="E41:U41" si="19">E40+0.0588*COS((63863.5*E32+124.2)*E34)</f>
        <v>164880.39245239418</v>
      </c>
      <c r="F41" s="42">
        <f t="shared" si="19"/>
        <v>164879.99309967447</v>
      </c>
      <c r="G41" s="42">
        <f t="shared" si="19"/>
        <v>164880.04827961407</v>
      </c>
      <c r="H41" s="42">
        <f t="shared" si="19"/>
        <v>164880.04066387934</v>
      </c>
      <c r="I41" s="42">
        <f t="shared" si="19"/>
        <v>164880.04171514037</v>
      </c>
      <c r="J41" s="42">
        <f t="shared" si="19"/>
        <v>164880.04157002919</v>
      </c>
      <c r="K41" s="42">
        <f t="shared" si="19"/>
        <v>164880.04159005996</v>
      </c>
      <c r="L41" s="42">
        <f t="shared" si="19"/>
        <v>164880.04158729484</v>
      </c>
      <c r="M41" s="42">
        <f t="shared" si="19"/>
        <v>164880.04158767642</v>
      </c>
      <c r="N41" s="42">
        <f t="shared" si="19"/>
        <v>164880.04158762406</v>
      </c>
      <c r="O41" s="42">
        <f t="shared" si="19"/>
        <v>164880.04158763104</v>
      </c>
      <c r="P41" s="42">
        <f t="shared" si="19"/>
        <v>164880.04158763005</v>
      </c>
      <c r="Q41" s="42">
        <f t="shared" si="19"/>
        <v>164880.04158763026</v>
      </c>
      <c r="R41" s="42">
        <f t="shared" si="19"/>
        <v>164880.04158763017</v>
      </c>
      <c r="S41" s="42">
        <f t="shared" si="19"/>
        <v>164880.04158763017</v>
      </c>
      <c r="T41" s="42">
        <f t="shared" si="19"/>
        <v>164880.04158763017</v>
      </c>
      <c r="U41" s="42">
        <f t="shared" si="19"/>
        <v>164880.04158763017</v>
      </c>
    </row>
    <row r="42" spans="2:21">
      <c r="B42" s="7" t="s">
        <v>17</v>
      </c>
      <c r="C42" s="42">
        <f>C41+0.0571*COS((377336.3*C32+13.2)*C34)</f>
        <v>164897.85280558237</v>
      </c>
      <c r="D42" s="42">
        <f>D41+0.0571*COS((377336.3*D32+13.2)*D34)</f>
        <v>164877.44565818709</v>
      </c>
      <c r="E42" s="42">
        <f t="shared" ref="E42:U42" si="20">E41+0.0571*COS((377336.3*E32+13.2)*E34)</f>
        <v>164880.36222258941</v>
      </c>
      <c r="F42" s="42">
        <f t="shared" si="20"/>
        <v>164879.96263506648</v>
      </c>
      <c r="G42" s="42">
        <f t="shared" si="20"/>
        <v>164880.01784741116</v>
      </c>
      <c r="H42" s="42">
        <f t="shared" si="20"/>
        <v>164880.01022720325</v>
      </c>
      <c r="I42" s="42">
        <f t="shared" si="20"/>
        <v>164880.01127908175</v>
      </c>
      <c r="J42" s="42">
        <f t="shared" si="20"/>
        <v>164880.01113388533</v>
      </c>
      <c r="K42" s="42">
        <f t="shared" si="20"/>
        <v>164880.01115392789</v>
      </c>
      <c r="L42" s="42">
        <f t="shared" si="20"/>
        <v>164880.01115116113</v>
      </c>
      <c r="M42" s="42">
        <f t="shared" si="20"/>
        <v>164880.01115154295</v>
      </c>
      <c r="N42" s="42">
        <f t="shared" si="20"/>
        <v>164880.01115149056</v>
      </c>
      <c r="O42" s="42">
        <f t="shared" si="20"/>
        <v>164880.01115149754</v>
      </c>
      <c r="P42" s="42">
        <f t="shared" si="20"/>
        <v>164880.01115149655</v>
      </c>
      <c r="Q42" s="42">
        <f t="shared" si="20"/>
        <v>164880.01115149676</v>
      </c>
      <c r="R42" s="42">
        <f t="shared" si="20"/>
        <v>164880.01115149667</v>
      </c>
      <c r="S42" s="42">
        <f t="shared" si="20"/>
        <v>164880.01115149667</v>
      </c>
      <c r="T42" s="42">
        <f t="shared" si="20"/>
        <v>164880.01115149667</v>
      </c>
      <c r="U42" s="42">
        <f t="shared" si="20"/>
        <v>164880.01115149667</v>
      </c>
    </row>
    <row r="43" spans="2:21">
      <c r="B43" s="7" t="s">
        <v>18</v>
      </c>
      <c r="C43" s="42">
        <f>C42+0.0533*COS((1367733.1*C32+280.7)*C34)</f>
        <v>164897.8724897597</v>
      </c>
      <c r="D43" s="42">
        <f>D42+0.0533*COS((1367733.1*D32+280.7)*D34)</f>
        <v>164877.41931695916</v>
      </c>
      <c r="E43" s="42">
        <f t="shared" ref="E43:U43" si="21">E42+0.0533*COS((1367733.1*E32+280.7)*E34)</f>
        <v>164880.34203927589</v>
      </c>
      <c r="F43" s="42">
        <f t="shared" si="21"/>
        <v>164879.94158688589</v>
      </c>
      <c r="G43" s="42">
        <f t="shared" si="21"/>
        <v>164879.99691836542</v>
      </c>
      <c r="H43" s="42">
        <f t="shared" si="21"/>
        <v>164879.98928170785</v>
      </c>
      <c r="I43" s="42">
        <f t="shared" si="21"/>
        <v>164879.99033585691</v>
      </c>
      <c r="J43" s="42">
        <f t="shared" si="21"/>
        <v>164879.99019034707</v>
      </c>
      <c r="K43" s="42">
        <f t="shared" si="21"/>
        <v>164879.99021043288</v>
      </c>
      <c r="L43" s="42">
        <f t="shared" si="21"/>
        <v>164879.99020766016</v>
      </c>
      <c r="M43" s="42">
        <f t="shared" si="21"/>
        <v>164879.99020804279</v>
      </c>
      <c r="N43" s="42">
        <f t="shared" si="21"/>
        <v>164879.99020799028</v>
      </c>
      <c r="O43" s="42">
        <f t="shared" si="21"/>
        <v>164879.9902079973</v>
      </c>
      <c r="P43" s="42">
        <f t="shared" si="21"/>
        <v>164879.99020799631</v>
      </c>
      <c r="Q43" s="42">
        <f t="shared" si="21"/>
        <v>164879.99020799651</v>
      </c>
      <c r="R43" s="42">
        <f t="shared" si="21"/>
        <v>164879.99020799642</v>
      </c>
      <c r="S43" s="42">
        <f t="shared" si="21"/>
        <v>164879.99020799642</v>
      </c>
      <c r="T43" s="42">
        <f t="shared" si="21"/>
        <v>164879.99020799642</v>
      </c>
      <c r="U43" s="42">
        <f t="shared" si="21"/>
        <v>164879.99020799642</v>
      </c>
    </row>
    <row r="44" spans="2:21">
      <c r="B44" s="7" t="s">
        <v>19</v>
      </c>
      <c r="C44" s="42">
        <f>C43+0.0458*COS((854535.2*C32+148.2)*C34)</f>
        <v>164897.84498588514</v>
      </c>
      <c r="D44" s="42">
        <f>D43+0.0458*COS((854535.2*D32+148.2)*D34)</f>
        <v>164877.3765725636</v>
      </c>
      <c r="E44" s="42">
        <f t="shared" ref="E44:U44" si="22">E43+0.0458*COS((854535.2*E32+148.2)*E34)</f>
        <v>164880.30075244795</v>
      </c>
      <c r="F44" s="42">
        <f t="shared" si="22"/>
        <v>164879.90008460282</v>
      </c>
      <c r="G44" s="42">
        <f t="shared" si="22"/>
        <v>164879.95544555821</v>
      </c>
      <c r="H44" s="42">
        <f t="shared" si="22"/>
        <v>164879.94780482686</v>
      </c>
      <c r="I44" s="42">
        <f t="shared" si="22"/>
        <v>164879.94885953816</v>
      </c>
      <c r="J44" s="42">
        <f t="shared" si="22"/>
        <v>164879.94871395073</v>
      </c>
      <c r="K44" s="42">
        <f t="shared" si="22"/>
        <v>164879.94873404724</v>
      </c>
      <c r="L44" s="42">
        <f t="shared" si="22"/>
        <v>164879.94873127303</v>
      </c>
      <c r="M44" s="42">
        <f t="shared" si="22"/>
        <v>164879.94873165587</v>
      </c>
      <c r="N44" s="42">
        <f t="shared" si="22"/>
        <v>164879.94873160333</v>
      </c>
      <c r="O44" s="42">
        <f t="shared" si="22"/>
        <v>164879.94873161035</v>
      </c>
      <c r="P44" s="42">
        <f t="shared" si="22"/>
        <v>164879.94873160936</v>
      </c>
      <c r="Q44" s="42">
        <f t="shared" si="22"/>
        <v>164879.94873160956</v>
      </c>
      <c r="R44" s="42">
        <f t="shared" si="22"/>
        <v>164879.94873160947</v>
      </c>
      <c r="S44" s="42">
        <f t="shared" si="22"/>
        <v>164879.94873160947</v>
      </c>
      <c r="T44" s="42">
        <f t="shared" si="22"/>
        <v>164879.94873160947</v>
      </c>
      <c r="U44" s="42">
        <f t="shared" si="22"/>
        <v>164879.94873160947</v>
      </c>
    </row>
    <row r="45" spans="2:21">
      <c r="B45" s="7" t="s">
        <v>20</v>
      </c>
      <c r="C45" s="42">
        <f>C44+0.0409*COS((441199.8*C32+47.4)*C34)</f>
        <v>164897.80413586475</v>
      </c>
      <c r="D45" s="42">
        <f>D44+0.0409*COS((441199.8*D32+47.4)*D34)</f>
        <v>164877.33798953277</v>
      </c>
      <c r="E45" s="42">
        <f t="shared" ref="E45:U45" si="23">E44+0.0409*COS((441199.8*E32+47.4)*E34)</f>
        <v>164880.26163997586</v>
      </c>
      <c r="F45" s="42">
        <f t="shared" si="23"/>
        <v>164879.86104064318</v>
      </c>
      <c r="G45" s="42">
        <f t="shared" si="23"/>
        <v>164879.91639205581</v>
      </c>
      <c r="H45" s="42">
        <f t="shared" si="23"/>
        <v>164879.90875264007</v>
      </c>
      <c r="I45" s="42">
        <f t="shared" si="23"/>
        <v>164879.90980716972</v>
      </c>
      <c r="J45" s="42">
        <f t="shared" si="23"/>
        <v>164879.90966160735</v>
      </c>
      <c r="K45" s="42">
        <f t="shared" si="23"/>
        <v>164879.9096817004</v>
      </c>
      <c r="L45" s="42">
        <f t="shared" si="23"/>
        <v>164879.90967892669</v>
      </c>
      <c r="M45" s="42">
        <f t="shared" si="23"/>
        <v>164879.90967930946</v>
      </c>
      <c r="N45" s="42">
        <f t="shared" si="23"/>
        <v>164879.90967925693</v>
      </c>
      <c r="O45" s="42">
        <f t="shared" si="23"/>
        <v>164879.90967926395</v>
      </c>
      <c r="P45" s="42">
        <f t="shared" si="23"/>
        <v>164879.90967926296</v>
      </c>
      <c r="Q45" s="42">
        <f t="shared" si="23"/>
        <v>164879.90967926316</v>
      </c>
      <c r="R45" s="42">
        <f t="shared" si="23"/>
        <v>164879.90967926307</v>
      </c>
      <c r="S45" s="42">
        <f t="shared" si="23"/>
        <v>164879.90967926307</v>
      </c>
      <c r="T45" s="42">
        <f t="shared" si="23"/>
        <v>164879.90967926307</v>
      </c>
      <c r="U45" s="42">
        <f t="shared" si="23"/>
        <v>164879.90967926307</v>
      </c>
    </row>
    <row r="46" spans="2:21">
      <c r="B46" s="7" t="s">
        <v>21</v>
      </c>
      <c r="C46" s="42">
        <f>C45+0.0347*COS((445267.1*C32+27.9)*C34)</f>
        <v>164897.79260068227</v>
      </c>
      <c r="D46" s="42">
        <f>D45+0.0347*COS((445267.1*D32+27.9)*D34)</f>
        <v>164877.33634379916</v>
      </c>
      <c r="E46" s="42">
        <f t="shared" ref="E46:U46" si="24">E45+0.0347*COS((445267.1*E32+27.9)*E34)</f>
        <v>164880.2585454545</v>
      </c>
      <c r="F46" s="42">
        <f t="shared" si="24"/>
        <v>164879.85814415777</v>
      </c>
      <c r="G46" s="42">
        <f t="shared" si="24"/>
        <v>164879.9134681978</v>
      </c>
      <c r="H46" s="42">
        <f t="shared" si="24"/>
        <v>164879.90583255974</v>
      </c>
      <c r="I46" s="42">
        <f t="shared" si="24"/>
        <v>164879.90688656794</v>
      </c>
      <c r="J46" s="42">
        <f t="shared" si="24"/>
        <v>164879.90674107755</v>
      </c>
      <c r="K46" s="42">
        <f t="shared" si="24"/>
        <v>164879.90676116067</v>
      </c>
      <c r="L46" s="42">
        <f t="shared" si="24"/>
        <v>164879.90675838833</v>
      </c>
      <c r="M46" s="42">
        <f t="shared" si="24"/>
        <v>164879.9067587709</v>
      </c>
      <c r="N46" s="42">
        <f t="shared" si="24"/>
        <v>164879.9067587184</v>
      </c>
      <c r="O46" s="42">
        <f t="shared" si="24"/>
        <v>164879.90675872541</v>
      </c>
      <c r="P46" s="42">
        <f t="shared" si="24"/>
        <v>164879.90675872442</v>
      </c>
      <c r="Q46" s="42">
        <f t="shared" si="24"/>
        <v>164879.90675872462</v>
      </c>
      <c r="R46" s="42">
        <f t="shared" si="24"/>
        <v>164879.90675872454</v>
      </c>
      <c r="S46" s="42">
        <f t="shared" si="24"/>
        <v>164879.90675872454</v>
      </c>
      <c r="T46" s="42">
        <f t="shared" si="24"/>
        <v>164879.90675872454</v>
      </c>
      <c r="U46" s="42">
        <f t="shared" si="24"/>
        <v>164879.90675872454</v>
      </c>
    </row>
    <row r="47" spans="2:21">
      <c r="B47" s="7" t="s">
        <v>22</v>
      </c>
      <c r="C47" s="42">
        <f>C46+0.0304*COS((513197.9*C32+222.5)*C34)</f>
        <v>164897.76665819722</v>
      </c>
      <c r="D47" s="42">
        <f>D46+0.0304*COS((513197.9*D32+222.5)*D34)</f>
        <v>164877.31707459158</v>
      </c>
      <c r="E47" s="42">
        <f t="shared" ref="E47:U47" si="25">E46+0.0304*COS((513197.9*E32+222.5)*E34)</f>
        <v>164880.23816489015</v>
      </c>
      <c r="F47" s="42">
        <f t="shared" si="25"/>
        <v>164879.83791296376</v>
      </c>
      <c r="G47" s="42">
        <f t="shared" si="25"/>
        <v>164879.89321630949</v>
      </c>
      <c r="H47" s="42">
        <f t="shared" si="25"/>
        <v>164879.88558352654</v>
      </c>
      <c r="I47" s="42">
        <f t="shared" si="25"/>
        <v>164879.88663714059</v>
      </c>
      <c r="J47" s="42">
        <f t="shared" si="25"/>
        <v>164879.88649170462</v>
      </c>
      <c r="K47" s="42">
        <f t="shared" si="25"/>
        <v>164879.88651178023</v>
      </c>
      <c r="L47" s="42">
        <f t="shared" si="25"/>
        <v>164879.88650900891</v>
      </c>
      <c r="M47" s="42">
        <f t="shared" si="25"/>
        <v>164879.88650939133</v>
      </c>
      <c r="N47" s="42">
        <f t="shared" si="25"/>
        <v>164879.88650933886</v>
      </c>
      <c r="O47" s="42">
        <f t="shared" si="25"/>
        <v>164879.88650934587</v>
      </c>
      <c r="P47" s="42">
        <f t="shared" si="25"/>
        <v>164879.88650934488</v>
      </c>
      <c r="Q47" s="42">
        <f t="shared" si="25"/>
        <v>164879.88650934509</v>
      </c>
      <c r="R47" s="42">
        <f t="shared" si="25"/>
        <v>164879.886509345</v>
      </c>
      <c r="S47" s="42">
        <f t="shared" si="25"/>
        <v>164879.886509345</v>
      </c>
      <c r="T47" s="42">
        <f t="shared" si="25"/>
        <v>164879.886509345</v>
      </c>
      <c r="U47" s="42">
        <f t="shared" si="25"/>
        <v>164879.886509345</v>
      </c>
    </row>
    <row r="48" spans="2:21">
      <c r="B48" s="7" t="s">
        <v>23</v>
      </c>
      <c r="C48" s="42">
        <f>C47+0.0154*COS((75870*C32+41)*C34)</f>
        <v>164897.76874822343</v>
      </c>
      <c r="D48" s="42">
        <f>D47+0.0154*COS((75870*D32+41)*D34)</f>
        <v>164877.31991937684</v>
      </c>
      <c r="E48" s="42">
        <f t="shared" ref="E48:U48" si="26">E47+0.0154*COS((75870*E32+41)*E34)</f>
        <v>164880.24090167109</v>
      </c>
      <c r="F48" s="42">
        <f t="shared" si="26"/>
        <v>164879.84066453588</v>
      </c>
      <c r="G48" s="42">
        <f t="shared" si="26"/>
        <v>164879.89596583776</v>
      </c>
      <c r="H48" s="42">
        <f t="shared" si="26"/>
        <v>164879.88833333689</v>
      </c>
      <c r="I48" s="42">
        <f t="shared" si="26"/>
        <v>164879.88938691199</v>
      </c>
      <c r="J48" s="42">
        <f t="shared" si="26"/>
        <v>164879.8892414814</v>
      </c>
      <c r="K48" s="42">
        <f t="shared" si="26"/>
        <v>164879.88926155627</v>
      </c>
      <c r="L48" s="42">
        <f t="shared" si="26"/>
        <v>164879.88925878506</v>
      </c>
      <c r="M48" s="42">
        <f t="shared" si="26"/>
        <v>164879.88925916745</v>
      </c>
      <c r="N48" s="42">
        <f t="shared" si="26"/>
        <v>164879.88925911498</v>
      </c>
      <c r="O48" s="42">
        <f t="shared" si="26"/>
        <v>164879.88925912199</v>
      </c>
      <c r="P48" s="42">
        <f t="shared" si="26"/>
        <v>164879.889259121</v>
      </c>
      <c r="Q48" s="42">
        <f t="shared" si="26"/>
        <v>164879.88925912121</v>
      </c>
      <c r="R48" s="42">
        <f t="shared" si="26"/>
        <v>164879.88925912112</v>
      </c>
      <c r="S48" s="42">
        <f t="shared" si="26"/>
        <v>164879.88925912112</v>
      </c>
      <c r="T48" s="42">
        <f t="shared" si="26"/>
        <v>164879.88925912112</v>
      </c>
      <c r="U48" s="42">
        <f t="shared" si="26"/>
        <v>164879.88925912112</v>
      </c>
    </row>
    <row r="49" spans="2:21">
      <c r="B49" s="7" t="s">
        <v>24</v>
      </c>
      <c r="C49" s="42">
        <f>C48+0.0125*COS((1443603*C32+52)*C34)</f>
        <v>164897.76569483205</v>
      </c>
      <c r="D49" s="42">
        <f>D48+0.0125*COS((1443603*D32+52)*D34)</f>
        <v>164877.32795369666</v>
      </c>
      <c r="E49" s="42">
        <f t="shared" ref="E49:U49" si="27">E48+0.0125*COS((1443603*E32+52)*E34)</f>
        <v>164880.24756675068</v>
      </c>
      <c r="F49" s="42">
        <f t="shared" si="27"/>
        <v>164879.84752485374</v>
      </c>
      <c r="G49" s="42">
        <f t="shared" si="27"/>
        <v>164879.90279931485</v>
      </c>
      <c r="H49" s="42">
        <f t="shared" si="27"/>
        <v>164879.89517052105</v>
      </c>
      <c r="I49" s="42">
        <f t="shared" si="27"/>
        <v>164879.89622358448</v>
      </c>
      <c r="J49" s="42">
        <f t="shared" si="27"/>
        <v>164879.89607822453</v>
      </c>
      <c r="K49" s="42">
        <f t="shared" si="27"/>
        <v>164879.89609828964</v>
      </c>
      <c r="L49" s="42">
        <f t="shared" si="27"/>
        <v>164879.8960955198</v>
      </c>
      <c r="M49" s="42">
        <f t="shared" si="27"/>
        <v>164879.89609590199</v>
      </c>
      <c r="N49" s="42">
        <f t="shared" si="27"/>
        <v>164879.89609584954</v>
      </c>
      <c r="O49" s="42">
        <f t="shared" si="27"/>
        <v>164879.89609585656</v>
      </c>
      <c r="P49" s="42">
        <f t="shared" si="27"/>
        <v>164879.89609585557</v>
      </c>
      <c r="Q49" s="42">
        <f t="shared" si="27"/>
        <v>164879.89609585577</v>
      </c>
      <c r="R49" s="42">
        <f t="shared" si="27"/>
        <v>164879.89609585569</v>
      </c>
      <c r="S49" s="42">
        <f t="shared" si="27"/>
        <v>164879.89609585569</v>
      </c>
      <c r="T49" s="42">
        <f t="shared" si="27"/>
        <v>164879.89609585569</v>
      </c>
      <c r="U49" s="42">
        <f t="shared" si="27"/>
        <v>164879.89609585569</v>
      </c>
    </row>
    <row r="50" spans="2:21">
      <c r="B50" s="7" t="s">
        <v>25</v>
      </c>
      <c r="C50" s="42">
        <f>C49+0.011*COS((489205*C32+142)*C34)</f>
        <v>164897.75749604637</v>
      </c>
      <c r="D50" s="42">
        <f>D49+0.011*COS((489205*D32+142)*D34)</f>
        <v>164877.3224797702</v>
      </c>
      <c r="E50" s="42">
        <f t="shared" ref="E50:U50" si="28">E49+0.011*COS((489205*E32+142)*E34)</f>
        <v>164880.24166003207</v>
      </c>
      <c r="F50" s="42">
        <f t="shared" si="28"/>
        <v>164879.84167665514</v>
      </c>
      <c r="G50" s="42">
        <f t="shared" si="28"/>
        <v>164879.89694301545</v>
      </c>
      <c r="H50" s="42">
        <f t="shared" si="28"/>
        <v>164879.88931533942</v>
      </c>
      <c r="I50" s="42">
        <f t="shared" si="28"/>
        <v>164879.89036824857</v>
      </c>
      <c r="J50" s="42">
        <f t="shared" si="28"/>
        <v>164879.89022290989</v>
      </c>
      <c r="K50" s="42">
        <f t="shared" si="28"/>
        <v>164879.89024297206</v>
      </c>
      <c r="L50" s="42">
        <f t="shared" si="28"/>
        <v>164879.89024020263</v>
      </c>
      <c r="M50" s="42">
        <f t="shared" si="28"/>
        <v>164879.89024058476</v>
      </c>
      <c r="N50" s="42">
        <f t="shared" si="28"/>
        <v>164879.89024053235</v>
      </c>
      <c r="O50" s="42">
        <f t="shared" si="28"/>
        <v>164879.89024053936</v>
      </c>
      <c r="P50" s="42">
        <f t="shared" si="28"/>
        <v>164879.89024053837</v>
      </c>
      <c r="Q50" s="42">
        <f t="shared" si="28"/>
        <v>164879.89024053857</v>
      </c>
      <c r="R50" s="42">
        <f t="shared" si="28"/>
        <v>164879.89024053849</v>
      </c>
      <c r="S50" s="42">
        <f t="shared" si="28"/>
        <v>164879.89024053849</v>
      </c>
      <c r="T50" s="42">
        <f t="shared" si="28"/>
        <v>164879.89024053849</v>
      </c>
      <c r="U50" s="42">
        <f t="shared" si="28"/>
        <v>164879.89024053849</v>
      </c>
    </row>
    <row r="51" spans="2:21">
      <c r="B51" s="7" t="s">
        <v>26</v>
      </c>
      <c r="C51" s="42">
        <f>C50+0.0107*COS((1303870*C32+246)*C34)</f>
        <v>164897.76816600261</v>
      </c>
      <c r="D51" s="42">
        <f>D50+0.0107*COS((1303870*D32+246)*D34)</f>
        <v>164877.33009832082</v>
      </c>
      <c r="E51" s="42">
        <f t="shared" ref="E51:U51" si="29">E50+0.0107*COS((1303870*E32+246)*E34)</f>
        <v>164880.25013992316</v>
      </c>
      <c r="F51" s="42">
        <f t="shared" si="29"/>
        <v>164879.85004589634</v>
      </c>
      <c r="G51" s="42">
        <f t="shared" si="29"/>
        <v>164879.90532768841</v>
      </c>
      <c r="H51" s="42">
        <f t="shared" si="29"/>
        <v>164879.89769788526</v>
      </c>
      <c r="I51" s="42">
        <f t="shared" si="29"/>
        <v>164879.8987510881</v>
      </c>
      <c r="J51" s="42">
        <f t="shared" si="29"/>
        <v>164879.89860570888</v>
      </c>
      <c r="K51" s="42">
        <f t="shared" si="29"/>
        <v>164879.89862577664</v>
      </c>
      <c r="L51" s="42">
        <f t="shared" si="29"/>
        <v>164879.89862300645</v>
      </c>
      <c r="M51" s="42">
        <f t="shared" si="29"/>
        <v>164879.89862338867</v>
      </c>
      <c r="N51" s="42">
        <f t="shared" si="29"/>
        <v>164879.89862333625</v>
      </c>
      <c r="O51" s="42">
        <f t="shared" si="29"/>
        <v>164879.89862334327</v>
      </c>
      <c r="P51" s="42">
        <f t="shared" si="29"/>
        <v>164879.89862334228</v>
      </c>
      <c r="Q51" s="42">
        <f t="shared" si="29"/>
        <v>164879.89862334248</v>
      </c>
      <c r="R51" s="42">
        <f t="shared" si="29"/>
        <v>164879.89862334239</v>
      </c>
      <c r="S51" s="42">
        <f t="shared" si="29"/>
        <v>164879.89862334239</v>
      </c>
      <c r="T51" s="42">
        <f t="shared" si="29"/>
        <v>164879.89862334239</v>
      </c>
      <c r="U51" s="42">
        <f t="shared" si="29"/>
        <v>164879.89862334239</v>
      </c>
    </row>
    <row r="52" spans="2:21">
      <c r="B52" s="7" t="s">
        <v>27</v>
      </c>
      <c r="C52" s="42">
        <f>C51+0.01*COS((1431597*C32+315)*C34)</f>
        <v>164897.76038632946</v>
      </c>
      <c r="D52" s="42">
        <f>D51+0.01*COS((1431597*D32+315)*D34)</f>
        <v>164877.32042831669</v>
      </c>
      <c r="E52" s="42">
        <f t="shared" ref="E52:U52" si="30">E51+0.01*COS((1431597*E32+315)*E34)</f>
        <v>164880.24021553743</v>
      </c>
      <c r="F52" s="42">
        <f t="shared" si="30"/>
        <v>164879.84014579907</v>
      </c>
      <c r="G52" s="42">
        <f t="shared" si="30"/>
        <v>164879.89542403453</v>
      </c>
      <c r="H52" s="42">
        <f t="shared" si="30"/>
        <v>164879.88779471841</v>
      </c>
      <c r="I52" s="42">
        <f t="shared" si="30"/>
        <v>164879.88884785396</v>
      </c>
      <c r="J52" s="42">
        <f t="shared" si="30"/>
        <v>164879.88870248402</v>
      </c>
      <c r="K52" s="42">
        <f t="shared" si="30"/>
        <v>164879.8887225505</v>
      </c>
      <c r="L52" s="42">
        <f t="shared" si="30"/>
        <v>164879.88871978049</v>
      </c>
      <c r="M52" s="42">
        <f t="shared" si="30"/>
        <v>164879.88872016268</v>
      </c>
      <c r="N52" s="42">
        <f t="shared" si="30"/>
        <v>164879.88872011026</v>
      </c>
      <c r="O52" s="42">
        <f t="shared" si="30"/>
        <v>164879.88872011728</v>
      </c>
      <c r="P52" s="42">
        <f t="shared" si="30"/>
        <v>164879.88872011629</v>
      </c>
      <c r="Q52" s="42">
        <f t="shared" si="30"/>
        <v>164879.88872011649</v>
      </c>
      <c r="R52" s="42">
        <f t="shared" si="30"/>
        <v>164879.8887201164</v>
      </c>
      <c r="S52" s="42">
        <f t="shared" si="30"/>
        <v>164879.8887201164</v>
      </c>
      <c r="T52" s="42">
        <f t="shared" si="30"/>
        <v>164879.8887201164</v>
      </c>
      <c r="U52" s="42">
        <f t="shared" si="30"/>
        <v>164879.8887201164</v>
      </c>
    </row>
    <row r="53" spans="2:21">
      <c r="B53" s="7" t="s">
        <v>28</v>
      </c>
      <c r="C53" s="42">
        <f>C52+0.0085*COS((826671*C32+111)*C34)</f>
        <v>164897.76830465018</v>
      </c>
      <c r="D53" s="42">
        <f>D52+0.0085*COS((826671*D32+111)*D34)</f>
        <v>164877.32880727324</v>
      </c>
      <c r="E53" s="42">
        <f t="shared" ref="E53:U53" si="31">E52+0.0085*COS((826671*E32+111)*E34)</f>
        <v>164880.24868016556</v>
      </c>
      <c r="F53" s="42">
        <f t="shared" si="31"/>
        <v>164879.84860171005</v>
      </c>
      <c r="G53" s="42">
        <f t="shared" si="31"/>
        <v>164879.90388120711</v>
      </c>
      <c r="H53" s="42">
        <f t="shared" si="31"/>
        <v>164879.89625171796</v>
      </c>
      <c r="I53" s="42">
        <f t="shared" si="31"/>
        <v>164879.89730487741</v>
      </c>
      <c r="J53" s="42">
        <f t="shared" si="31"/>
        <v>164879.89715950418</v>
      </c>
      <c r="K53" s="42">
        <f t="shared" si="31"/>
        <v>164879.89717957113</v>
      </c>
      <c r="L53" s="42">
        <f t="shared" si="31"/>
        <v>164879.89717680105</v>
      </c>
      <c r="M53" s="42">
        <f t="shared" si="31"/>
        <v>164879.89717718324</v>
      </c>
      <c r="N53" s="42">
        <f t="shared" si="31"/>
        <v>164879.89717713083</v>
      </c>
      <c r="O53" s="42">
        <f t="shared" si="31"/>
        <v>164879.89717713784</v>
      </c>
      <c r="P53" s="42">
        <f t="shared" si="31"/>
        <v>164879.89717713685</v>
      </c>
      <c r="Q53" s="42">
        <f t="shared" si="31"/>
        <v>164879.89717713706</v>
      </c>
      <c r="R53" s="42">
        <f t="shared" si="31"/>
        <v>164879.89717713697</v>
      </c>
      <c r="S53" s="42">
        <f t="shared" si="31"/>
        <v>164879.89717713697</v>
      </c>
      <c r="T53" s="42">
        <f t="shared" si="31"/>
        <v>164879.89717713697</v>
      </c>
      <c r="U53" s="42">
        <f t="shared" si="31"/>
        <v>164879.89717713697</v>
      </c>
    </row>
    <row r="54" spans="2:21">
      <c r="B54" s="7" t="s">
        <v>29</v>
      </c>
      <c r="C54" s="42">
        <f>C53+0.0079*COS((449334*C32+188)*C34)</f>
        <v>164897.76235404829</v>
      </c>
      <c r="D54" s="42">
        <f>D53+0.0079*COS((449334*D32+188)*D34)</f>
        <v>164877.32160593546</v>
      </c>
      <c r="E54" s="42">
        <f t="shared" ref="E54:U54" si="32">E53+0.0079*COS((449334*E32+188)*E34)</f>
        <v>164880.24162239587</v>
      </c>
      <c r="F54" s="42">
        <f t="shared" si="32"/>
        <v>164879.84152354029</v>
      </c>
      <c r="G54" s="42">
        <f t="shared" si="32"/>
        <v>164879.89680584238</v>
      </c>
      <c r="H54" s="42">
        <f t="shared" si="32"/>
        <v>164879.88917596583</v>
      </c>
      <c r="I54" s="42">
        <f t="shared" si="32"/>
        <v>164879.89022917877</v>
      </c>
      <c r="J54" s="42">
        <f t="shared" si="32"/>
        <v>164879.89008379815</v>
      </c>
      <c r="K54" s="42">
        <f t="shared" si="32"/>
        <v>164879.89010386611</v>
      </c>
      <c r="L54" s="42">
        <f t="shared" si="32"/>
        <v>164879.89010109589</v>
      </c>
      <c r="M54" s="42">
        <f t="shared" si="32"/>
        <v>164879.89010147811</v>
      </c>
      <c r="N54" s="42">
        <f t="shared" si="32"/>
        <v>164879.8901014257</v>
      </c>
      <c r="O54" s="42">
        <f t="shared" si="32"/>
        <v>164879.89010143271</v>
      </c>
      <c r="P54" s="42">
        <f t="shared" si="32"/>
        <v>164879.89010143172</v>
      </c>
      <c r="Q54" s="42">
        <f t="shared" si="32"/>
        <v>164879.89010143193</v>
      </c>
      <c r="R54" s="42">
        <f t="shared" si="32"/>
        <v>164879.89010143184</v>
      </c>
      <c r="S54" s="42">
        <f t="shared" si="32"/>
        <v>164879.89010143184</v>
      </c>
      <c r="T54" s="42">
        <f t="shared" si="32"/>
        <v>164879.89010143184</v>
      </c>
      <c r="U54" s="42">
        <f t="shared" si="32"/>
        <v>164879.89010143184</v>
      </c>
    </row>
    <row r="55" spans="2:21">
      <c r="B55" s="7" t="s">
        <v>30</v>
      </c>
      <c r="C55" s="42">
        <f>C54+0.0068*COS((926533*C32+323)*C34)</f>
        <v>164897.75614692937</v>
      </c>
      <c r="D55" s="42">
        <f>D54+0.0068*COS((926533*D32+323)*D34)</f>
        <v>164877.31492289717</v>
      </c>
      <c r="E55" s="42">
        <f t="shared" ref="E55:U55" si="33">E54+0.0068*COS((926533*E32+323)*E34)</f>
        <v>164880.23485545834</v>
      </c>
      <c r="F55" s="42">
        <f t="shared" si="33"/>
        <v>164879.83476506674</v>
      </c>
      <c r="G55" s="42">
        <f t="shared" si="33"/>
        <v>164879.89004614195</v>
      </c>
      <c r="H55" s="42">
        <f t="shared" si="33"/>
        <v>164879.88241643365</v>
      </c>
      <c r="I55" s="42">
        <f t="shared" si="33"/>
        <v>164879.88346962334</v>
      </c>
      <c r="J55" s="42">
        <f t="shared" si="33"/>
        <v>164879.88332424592</v>
      </c>
      <c r="K55" s="42">
        <f t="shared" si="33"/>
        <v>164879.88334431345</v>
      </c>
      <c r="L55" s="42">
        <f t="shared" si="33"/>
        <v>164879.88334154329</v>
      </c>
      <c r="M55" s="42">
        <f t="shared" si="33"/>
        <v>164879.88334192551</v>
      </c>
      <c r="N55" s="42">
        <f t="shared" si="33"/>
        <v>164879.88334187309</v>
      </c>
      <c r="O55" s="42">
        <f t="shared" si="33"/>
        <v>164879.88334188011</v>
      </c>
      <c r="P55" s="42">
        <f t="shared" si="33"/>
        <v>164879.88334187912</v>
      </c>
      <c r="Q55" s="42">
        <f t="shared" si="33"/>
        <v>164879.88334187932</v>
      </c>
      <c r="R55" s="42">
        <f t="shared" si="33"/>
        <v>164879.88334187923</v>
      </c>
      <c r="S55" s="42">
        <f t="shared" si="33"/>
        <v>164879.88334187923</v>
      </c>
      <c r="T55" s="42">
        <f t="shared" si="33"/>
        <v>164879.88334187923</v>
      </c>
      <c r="U55" s="42">
        <f t="shared" si="33"/>
        <v>164879.88334187923</v>
      </c>
    </row>
    <row r="56" spans="2:21">
      <c r="B56" s="7" t="s">
        <v>31</v>
      </c>
      <c r="C56" s="42">
        <f>C55+0.0052*COS((31932*C32+107)*C34)</f>
        <v>164897.7530533534</v>
      </c>
      <c r="D56" s="42">
        <f>D55+0.0052*COS((31932*D32+107)*D34)</f>
        <v>164877.31174264918</v>
      </c>
      <c r="E56" s="42">
        <f t="shared" ref="E56:U56" si="34">E55+0.0052*COS((31932*E32+107)*E34)</f>
        <v>164880.23168757293</v>
      </c>
      <c r="F56" s="42">
        <f t="shared" si="34"/>
        <v>164879.83159548754</v>
      </c>
      <c r="G56" s="42">
        <f t="shared" si="34"/>
        <v>164879.88687679678</v>
      </c>
      <c r="H56" s="42">
        <f t="shared" si="34"/>
        <v>164879.87924705617</v>
      </c>
      <c r="I56" s="42">
        <f t="shared" si="34"/>
        <v>164879.88030025031</v>
      </c>
      <c r="J56" s="42">
        <f t="shared" si="34"/>
        <v>164879.88015487228</v>
      </c>
      <c r="K56" s="42">
        <f t="shared" si="34"/>
        <v>164879.8801749399</v>
      </c>
      <c r="L56" s="42">
        <f t="shared" si="34"/>
        <v>164879.88017216974</v>
      </c>
      <c r="M56" s="42">
        <f t="shared" si="34"/>
        <v>164879.88017255196</v>
      </c>
      <c r="N56" s="42">
        <f t="shared" si="34"/>
        <v>164879.88017249954</v>
      </c>
      <c r="O56" s="42">
        <f t="shared" si="34"/>
        <v>164879.88017250656</v>
      </c>
      <c r="P56" s="42">
        <f t="shared" si="34"/>
        <v>164879.88017250557</v>
      </c>
      <c r="Q56" s="42">
        <f t="shared" si="34"/>
        <v>164879.88017250577</v>
      </c>
      <c r="R56" s="42">
        <f t="shared" si="34"/>
        <v>164879.88017250568</v>
      </c>
      <c r="S56" s="42">
        <f t="shared" si="34"/>
        <v>164879.88017250568</v>
      </c>
      <c r="T56" s="42">
        <f t="shared" si="34"/>
        <v>164879.88017250568</v>
      </c>
      <c r="U56" s="42">
        <f t="shared" si="34"/>
        <v>164879.88017250568</v>
      </c>
    </row>
    <row r="57" spans="2:21">
      <c r="B57" s="7" t="s">
        <v>32</v>
      </c>
      <c r="C57" s="42">
        <f>C56+0.005*COS((481266*C32+205)*C34)</f>
        <v>164897.75803709842</v>
      </c>
      <c r="D57" s="42">
        <f>D56+0.005*COS((481266*D32+205)*D34)</f>
        <v>164877.31660599509</v>
      </c>
      <c r="E57" s="42">
        <f t="shared" ref="E57:U57" si="35">E56+0.005*COS((481266*E32+205)*E34)</f>
        <v>164880.23659844411</v>
      </c>
      <c r="F57" s="42">
        <f t="shared" si="35"/>
        <v>164879.83650044535</v>
      </c>
      <c r="G57" s="42">
        <f t="shared" si="35"/>
        <v>164879.89178258297</v>
      </c>
      <c r="H57" s="42">
        <f t="shared" si="35"/>
        <v>164879.88415272825</v>
      </c>
      <c r="I57" s="42">
        <f t="shared" si="35"/>
        <v>164879.88520593813</v>
      </c>
      <c r="J57" s="42">
        <f t="shared" si="35"/>
        <v>164879.88506055792</v>
      </c>
      <c r="K57" s="42">
        <f t="shared" si="35"/>
        <v>164879.88508062586</v>
      </c>
      <c r="L57" s="42">
        <f t="shared" si="35"/>
        <v>164879.88507785564</v>
      </c>
      <c r="M57" s="42">
        <f t="shared" si="35"/>
        <v>164879.88507823789</v>
      </c>
      <c r="N57" s="42">
        <f t="shared" si="35"/>
        <v>164879.88507818547</v>
      </c>
      <c r="O57" s="42">
        <f t="shared" si="35"/>
        <v>164879.88507819248</v>
      </c>
      <c r="P57" s="42">
        <f t="shared" si="35"/>
        <v>164879.8850781915</v>
      </c>
      <c r="Q57" s="42">
        <f t="shared" si="35"/>
        <v>164879.8850781917</v>
      </c>
      <c r="R57" s="42">
        <f t="shared" si="35"/>
        <v>164879.88507819161</v>
      </c>
      <c r="S57" s="42">
        <f t="shared" si="35"/>
        <v>164879.88507819161</v>
      </c>
      <c r="T57" s="42">
        <f t="shared" si="35"/>
        <v>164879.88507819161</v>
      </c>
      <c r="U57" s="42">
        <f t="shared" si="35"/>
        <v>164879.88507819161</v>
      </c>
    </row>
    <row r="58" spans="2:21">
      <c r="B58" s="7" t="s">
        <v>33</v>
      </c>
      <c r="C58" s="42">
        <f>C57+0.004*COS((1331734*C32+283)*C34)</f>
        <v>164897.75479281769</v>
      </c>
      <c r="D58" s="42">
        <f>D57+0.004*COS((1331734*D32+283)*D34)</f>
        <v>164877.31272720749</v>
      </c>
      <c r="E58" s="42">
        <f t="shared" ref="E58:U58" si="36">E57+0.004*COS((1331734*E32+283)*E34)</f>
        <v>164880.23262799712</v>
      </c>
      <c r="F58" s="42">
        <f t="shared" si="36"/>
        <v>164879.83253889601</v>
      </c>
      <c r="G58" s="42">
        <f t="shared" si="36"/>
        <v>164879.88781973472</v>
      </c>
      <c r="H58" s="42">
        <f t="shared" si="36"/>
        <v>164879.88019005794</v>
      </c>
      <c r="I58" s="42">
        <f t="shared" si="36"/>
        <v>164879.88124324326</v>
      </c>
      <c r="J58" s="42">
        <f t="shared" si="36"/>
        <v>164879.88109786643</v>
      </c>
      <c r="K58" s="42">
        <f t="shared" si="36"/>
        <v>164879.8811179339</v>
      </c>
      <c r="L58" s="42">
        <f t="shared" si="36"/>
        <v>164879.88111516373</v>
      </c>
      <c r="M58" s="42">
        <f t="shared" si="36"/>
        <v>164879.88111554598</v>
      </c>
      <c r="N58" s="42">
        <f t="shared" si="36"/>
        <v>164879.88111549357</v>
      </c>
      <c r="O58" s="42">
        <f t="shared" si="36"/>
        <v>164879.88111550058</v>
      </c>
      <c r="P58" s="42">
        <f t="shared" si="36"/>
        <v>164879.88111549959</v>
      </c>
      <c r="Q58" s="42">
        <f t="shared" si="36"/>
        <v>164879.8811154998</v>
      </c>
      <c r="R58" s="42">
        <f t="shared" si="36"/>
        <v>164879.88111549971</v>
      </c>
      <c r="S58" s="42">
        <f t="shared" si="36"/>
        <v>164879.88111549971</v>
      </c>
      <c r="T58" s="42">
        <f t="shared" si="36"/>
        <v>164879.88111549971</v>
      </c>
      <c r="U58" s="42">
        <f t="shared" si="36"/>
        <v>164879.88111549971</v>
      </c>
    </row>
    <row r="59" spans="2:21">
      <c r="B59" s="7" t="s">
        <v>34</v>
      </c>
      <c r="C59" s="42">
        <f>C58+0.004*COS((1844932*C32+56)*C34)</f>
        <v>164897.75513544891</v>
      </c>
      <c r="D59" s="42">
        <f>D58+0.004*COS((1844932*D32+56)*D34)</f>
        <v>164877.30912375479</v>
      </c>
      <c r="E59" s="42">
        <f t="shared" ref="E59:U59" si="37">E58+0.004*COS((1844932*E32+56)*E34)</f>
        <v>164880.22937820089</v>
      </c>
      <c r="F59" s="42">
        <f t="shared" si="37"/>
        <v>164879.82923466602</v>
      </c>
      <c r="G59" s="42">
        <f t="shared" si="37"/>
        <v>164879.88452291684</v>
      </c>
      <c r="H59" s="42">
        <f t="shared" si="37"/>
        <v>164879.87689221496</v>
      </c>
      <c r="I59" s="42">
        <f t="shared" si="37"/>
        <v>164879.87794554175</v>
      </c>
      <c r="J59" s="42">
        <f t="shared" si="37"/>
        <v>164879.87780014539</v>
      </c>
      <c r="K59" s="42">
        <f t="shared" si="37"/>
        <v>164879.87782021554</v>
      </c>
      <c r="L59" s="42">
        <f t="shared" si="37"/>
        <v>164879.87781744503</v>
      </c>
      <c r="M59" s="42">
        <f t="shared" si="37"/>
        <v>164879.87781782731</v>
      </c>
      <c r="N59" s="42">
        <f t="shared" si="37"/>
        <v>164879.87781777489</v>
      </c>
      <c r="O59" s="42">
        <f t="shared" si="37"/>
        <v>164879.8778177819</v>
      </c>
      <c r="P59" s="42">
        <f t="shared" si="37"/>
        <v>164879.87781778091</v>
      </c>
      <c r="Q59" s="42">
        <f t="shared" si="37"/>
        <v>164879.87781778112</v>
      </c>
      <c r="R59" s="42">
        <f t="shared" si="37"/>
        <v>164879.87781778103</v>
      </c>
      <c r="S59" s="42">
        <f t="shared" si="37"/>
        <v>164879.87781778103</v>
      </c>
      <c r="T59" s="42">
        <f t="shared" si="37"/>
        <v>164879.87781778103</v>
      </c>
      <c r="U59" s="42">
        <f t="shared" si="37"/>
        <v>164879.87781778103</v>
      </c>
    </row>
    <row r="60" spans="2:21">
      <c r="B60" s="7" t="s">
        <v>35</v>
      </c>
      <c r="C60" s="42">
        <f>C59+0.004*COS((133*C32+29)*C34)</f>
        <v>164897.7562037333</v>
      </c>
      <c r="D60" s="42">
        <f>D59+0.004*COS((133*D32+29)*D34)</f>
        <v>164877.31019237472</v>
      </c>
      <c r="E60" s="42">
        <f t="shared" ref="E60:U60" si="38">E59+0.004*COS((133*E32+29)*E34)</f>
        <v>164880.23044677265</v>
      </c>
      <c r="F60" s="42">
        <f t="shared" si="38"/>
        <v>164879.83030324435</v>
      </c>
      <c r="G60" s="42">
        <f t="shared" si="38"/>
        <v>164879.88559149427</v>
      </c>
      <c r="H60" s="42">
        <f t="shared" si="38"/>
        <v>164879.87796079251</v>
      </c>
      <c r="I60" s="42">
        <f t="shared" si="38"/>
        <v>164879.8790141193</v>
      </c>
      <c r="J60" s="42">
        <f t="shared" si="38"/>
        <v>164879.87886872294</v>
      </c>
      <c r="K60" s="42">
        <f t="shared" si="38"/>
        <v>164879.87888879309</v>
      </c>
      <c r="L60" s="42">
        <f t="shared" si="38"/>
        <v>164879.87888602258</v>
      </c>
      <c r="M60" s="42">
        <f t="shared" si="38"/>
        <v>164879.87888640485</v>
      </c>
      <c r="N60" s="42">
        <f t="shared" si="38"/>
        <v>164879.87888635244</v>
      </c>
      <c r="O60" s="42">
        <f t="shared" si="38"/>
        <v>164879.87888635945</v>
      </c>
      <c r="P60" s="42">
        <f t="shared" si="38"/>
        <v>164879.87888635846</v>
      </c>
      <c r="Q60" s="42">
        <f t="shared" si="38"/>
        <v>164879.87888635867</v>
      </c>
      <c r="R60" s="42">
        <f t="shared" si="38"/>
        <v>164879.87888635858</v>
      </c>
      <c r="S60" s="42">
        <f t="shared" si="38"/>
        <v>164879.87888635858</v>
      </c>
      <c r="T60" s="42">
        <f t="shared" si="38"/>
        <v>164879.87888635858</v>
      </c>
      <c r="U60" s="42">
        <f t="shared" si="38"/>
        <v>164879.87888635858</v>
      </c>
    </row>
    <row r="61" spans="2:21">
      <c r="B61" s="7" t="s">
        <v>36</v>
      </c>
      <c r="C61" s="42">
        <f>C60+0.0038*COS((1781068*C32+21)*C34)</f>
        <v>164897.75990525479</v>
      </c>
      <c r="D61" s="42">
        <f>D60+0.0038*COS((1781068*D32+21)*D34)</f>
        <v>164877.31086117099</v>
      </c>
      <c r="E61" s="42">
        <f t="shared" ref="E61:U61" si="39">E60+0.0038*COS((1781068*E32+21)*E34)</f>
        <v>164880.23172952756</v>
      </c>
      <c r="F61" s="42">
        <f t="shared" si="39"/>
        <v>164879.83150370789</v>
      </c>
      <c r="G61" s="42">
        <f t="shared" si="39"/>
        <v>164879.88680336822</v>
      </c>
      <c r="H61" s="42">
        <f t="shared" si="39"/>
        <v>164879.87917109238</v>
      </c>
      <c r="I61" s="42">
        <f t="shared" si="39"/>
        <v>164879.88022463649</v>
      </c>
      <c r="J61" s="42">
        <f t="shared" si="39"/>
        <v>164879.88007921012</v>
      </c>
      <c r="K61" s="42">
        <f t="shared" si="39"/>
        <v>164879.8800992844</v>
      </c>
      <c r="L61" s="42">
        <f t="shared" si="39"/>
        <v>164879.88009651334</v>
      </c>
      <c r="M61" s="42">
        <f t="shared" si="39"/>
        <v>164879.88009689568</v>
      </c>
      <c r="N61" s="42">
        <f t="shared" si="39"/>
        <v>164879.88009684326</v>
      </c>
      <c r="O61" s="42">
        <f t="shared" si="39"/>
        <v>164879.88009685028</v>
      </c>
      <c r="P61" s="42">
        <f t="shared" si="39"/>
        <v>164879.88009684929</v>
      </c>
      <c r="Q61" s="42">
        <f t="shared" si="39"/>
        <v>164879.88009684949</v>
      </c>
      <c r="R61" s="42">
        <f t="shared" si="39"/>
        <v>164879.8800968494</v>
      </c>
      <c r="S61" s="42">
        <f t="shared" si="39"/>
        <v>164879.8800968494</v>
      </c>
      <c r="T61" s="42">
        <f t="shared" si="39"/>
        <v>164879.8800968494</v>
      </c>
      <c r="U61" s="42">
        <f t="shared" si="39"/>
        <v>164879.8800968494</v>
      </c>
    </row>
    <row r="62" spans="2:21">
      <c r="B62" s="7" t="s">
        <v>37</v>
      </c>
      <c r="C62" s="42">
        <f>C61+0.0037*COS((541062*C32+259)*C34)</f>
        <v>164897.7636051731</v>
      </c>
      <c r="D62" s="42">
        <f>D61+0.0037*COS((541062*D32+259)*D34)</f>
        <v>164877.31432298035</v>
      </c>
      <c r="E62" s="42">
        <f t="shared" ref="E62:U62" si="40">E61+0.0037*COS((541062*E32+259)*E34)</f>
        <v>164880.23525325611</v>
      </c>
      <c r="F62" s="42">
        <f t="shared" si="40"/>
        <v>164879.83501949627</v>
      </c>
      <c r="G62" s="42">
        <f t="shared" si="40"/>
        <v>164879.89032026404</v>
      </c>
      <c r="H62" s="42">
        <f t="shared" si="40"/>
        <v>164879.88268783555</v>
      </c>
      <c r="I62" s="42">
        <f t="shared" si="40"/>
        <v>164879.88374140073</v>
      </c>
      <c r="J62" s="42">
        <f t="shared" si="40"/>
        <v>164879.88359597145</v>
      </c>
      <c r="K62" s="42">
        <f t="shared" si="40"/>
        <v>164879.88361604614</v>
      </c>
      <c r="L62" s="42">
        <f t="shared" si="40"/>
        <v>164879.88361327501</v>
      </c>
      <c r="M62" s="42">
        <f t="shared" si="40"/>
        <v>164879.88361365735</v>
      </c>
      <c r="N62" s="42">
        <f t="shared" si="40"/>
        <v>164879.88361360494</v>
      </c>
      <c r="O62" s="42">
        <f t="shared" si="40"/>
        <v>164879.88361361195</v>
      </c>
      <c r="P62" s="42">
        <f t="shared" si="40"/>
        <v>164879.88361361096</v>
      </c>
      <c r="Q62" s="42">
        <f t="shared" si="40"/>
        <v>164879.88361361116</v>
      </c>
      <c r="R62" s="42">
        <f t="shared" si="40"/>
        <v>164879.88361361108</v>
      </c>
      <c r="S62" s="42">
        <f t="shared" si="40"/>
        <v>164879.88361361108</v>
      </c>
      <c r="T62" s="42">
        <f t="shared" si="40"/>
        <v>164879.88361361108</v>
      </c>
      <c r="U62" s="42">
        <f t="shared" si="40"/>
        <v>164879.88361361108</v>
      </c>
    </row>
    <row r="63" spans="2:21">
      <c r="B63" s="7" t="s">
        <v>38</v>
      </c>
      <c r="C63" s="42">
        <f>C62+0.0028*COS((1934*C32+145)*C34)</f>
        <v>164897.76376263428</v>
      </c>
      <c r="D63" s="42">
        <f>D62+0.0028*COS((1934*D32+145)*D34)</f>
        <v>164877.31448398007</v>
      </c>
      <c r="E63" s="42">
        <f t="shared" ref="E63:U63" si="41">E62+0.0028*COS((1934*E32+145)*E34)</f>
        <v>164880.23541374767</v>
      </c>
      <c r="F63" s="42">
        <f t="shared" si="41"/>
        <v>164879.83518005739</v>
      </c>
      <c r="G63" s="42">
        <f t="shared" si="41"/>
        <v>164879.89048081555</v>
      </c>
      <c r="H63" s="42">
        <f t="shared" si="41"/>
        <v>164879.88284838837</v>
      </c>
      <c r="I63" s="42">
        <f t="shared" si="41"/>
        <v>164879.88390195338</v>
      </c>
      <c r="J63" s="42">
        <f t="shared" si="41"/>
        <v>164879.88375652413</v>
      </c>
      <c r="K63" s="42">
        <f t="shared" si="41"/>
        <v>164879.88377659881</v>
      </c>
      <c r="L63" s="42">
        <f t="shared" si="41"/>
        <v>164879.88377382769</v>
      </c>
      <c r="M63" s="42">
        <f t="shared" si="41"/>
        <v>164879.88377421003</v>
      </c>
      <c r="N63" s="42">
        <f t="shared" si="41"/>
        <v>164879.88377415761</v>
      </c>
      <c r="O63" s="42">
        <f t="shared" si="41"/>
        <v>164879.88377416463</v>
      </c>
      <c r="P63" s="42">
        <f t="shared" si="41"/>
        <v>164879.88377416364</v>
      </c>
      <c r="Q63" s="42">
        <f t="shared" si="41"/>
        <v>164879.88377416384</v>
      </c>
      <c r="R63" s="42">
        <f t="shared" si="41"/>
        <v>164879.88377416375</v>
      </c>
      <c r="S63" s="42">
        <f t="shared" si="41"/>
        <v>164879.88377416375</v>
      </c>
      <c r="T63" s="42">
        <f t="shared" si="41"/>
        <v>164879.88377416375</v>
      </c>
      <c r="U63" s="42">
        <f t="shared" si="41"/>
        <v>164879.88377416375</v>
      </c>
    </row>
    <row r="64" spans="2:21">
      <c r="B64" s="7" t="s">
        <v>39</v>
      </c>
      <c r="C64" s="42">
        <f>C63+0.0027*COS((918399*C32+182)*C34)</f>
        <v>164897.7612285293</v>
      </c>
      <c r="D64" s="42">
        <f>D63+0.0027*COS((918399*D32+182)*D34)</f>
        <v>164877.31292105839</v>
      </c>
      <c r="E64" s="42">
        <f t="shared" ref="E64:U64" si="42">E63+0.0027*COS((918399*E32+182)*E34)</f>
        <v>164880.23366682528</v>
      </c>
      <c r="F64" s="42">
        <f t="shared" si="42"/>
        <v>164879.83345758091</v>
      </c>
      <c r="G64" s="42">
        <f t="shared" si="42"/>
        <v>164879.88875494647</v>
      </c>
      <c r="H64" s="42">
        <f t="shared" si="42"/>
        <v>164879.88112298722</v>
      </c>
      <c r="I64" s="42">
        <f t="shared" si="42"/>
        <v>164879.88217648765</v>
      </c>
      <c r="J64" s="42">
        <f t="shared" si="42"/>
        <v>164879.8820310673</v>
      </c>
      <c r="K64" s="42">
        <f t="shared" si="42"/>
        <v>164879.88205114077</v>
      </c>
      <c r="L64" s="42">
        <f t="shared" si="42"/>
        <v>164879.88204836982</v>
      </c>
      <c r="M64" s="42">
        <f t="shared" si="42"/>
        <v>164879.88204875213</v>
      </c>
      <c r="N64" s="42">
        <f t="shared" si="42"/>
        <v>164879.88204869971</v>
      </c>
      <c r="O64" s="42">
        <f t="shared" si="42"/>
        <v>164879.88204870673</v>
      </c>
      <c r="P64" s="42">
        <f t="shared" si="42"/>
        <v>164879.88204870574</v>
      </c>
      <c r="Q64" s="42">
        <f t="shared" si="42"/>
        <v>164879.88204870594</v>
      </c>
      <c r="R64" s="42">
        <f t="shared" si="42"/>
        <v>164879.88204870585</v>
      </c>
      <c r="S64" s="42">
        <f t="shared" si="42"/>
        <v>164879.88204870585</v>
      </c>
      <c r="T64" s="42">
        <f t="shared" si="42"/>
        <v>164879.88204870585</v>
      </c>
      <c r="U64" s="42">
        <f t="shared" si="42"/>
        <v>164879.88204870585</v>
      </c>
    </row>
    <row r="65" spans="2:21">
      <c r="B65" s="7" t="s">
        <v>40</v>
      </c>
      <c r="C65" s="42">
        <f>C64+0.0026*COS((1379739*C32+17)*C34)</f>
        <v>164897.75863438949</v>
      </c>
      <c r="D65" s="42">
        <f>D64+0.0026*COS((1379739*D32+17)*D34)</f>
        <v>164877.31145170596</v>
      </c>
      <c r="E65" s="42">
        <f t="shared" ref="E65:U65" si="43">E64+0.0026*COS((1379739*E32+17)*E34)</f>
        <v>164880.23193241141</v>
      </c>
      <c r="F65" s="42">
        <f t="shared" si="43"/>
        <v>164879.83175782088</v>
      </c>
      <c r="G65" s="42">
        <f t="shared" si="43"/>
        <v>164879.88705036545</v>
      </c>
      <c r="H65" s="42">
        <f t="shared" si="43"/>
        <v>164879.87941907096</v>
      </c>
      <c r="I65" s="42">
        <f t="shared" si="43"/>
        <v>164879.88047247959</v>
      </c>
      <c r="J65" s="42">
        <f t="shared" si="43"/>
        <v>164879.88032707194</v>
      </c>
      <c r="K65" s="42">
        <f t="shared" si="43"/>
        <v>164879.88034714365</v>
      </c>
      <c r="L65" s="42">
        <f t="shared" si="43"/>
        <v>164879.88034437294</v>
      </c>
      <c r="M65" s="42">
        <f t="shared" si="43"/>
        <v>164879.88034475522</v>
      </c>
      <c r="N65" s="42">
        <f t="shared" si="43"/>
        <v>164879.8803447028</v>
      </c>
      <c r="O65" s="42">
        <f t="shared" si="43"/>
        <v>164879.88034470982</v>
      </c>
      <c r="P65" s="42">
        <f t="shared" si="43"/>
        <v>164879.88034470883</v>
      </c>
      <c r="Q65" s="42">
        <f t="shared" si="43"/>
        <v>164879.88034470903</v>
      </c>
      <c r="R65" s="42">
        <f t="shared" si="43"/>
        <v>164879.88034470894</v>
      </c>
      <c r="S65" s="42">
        <f t="shared" si="43"/>
        <v>164879.88034470894</v>
      </c>
      <c r="T65" s="42">
        <f t="shared" si="43"/>
        <v>164879.88034470894</v>
      </c>
      <c r="U65" s="42">
        <f t="shared" si="43"/>
        <v>164879.88034470894</v>
      </c>
    </row>
    <row r="66" spans="2:21">
      <c r="B66" s="7" t="s">
        <v>41</v>
      </c>
      <c r="C66" s="42">
        <f>C65+0.0024*COS((99863*C32+122)*C34)</f>
        <v>164897.75850352191</v>
      </c>
      <c r="D66" s="42">
        <f>D65+0.0024*COS((99863*D32+122)*D34)</f>
        <v>164877.31147763887</v>
      </c>
      <c r="E66" s="42">
        <f t="shared" ref="E66:U66" si="44">E65+0.0024*COS((99863*E32+122)*E34)</f>
        <v>164880.23193581708</v>
      </c>
      <c r="F66" s="42">
        <f t="shared" si="44"/>
        <v>164879.83176430996</v>
      </c>
      <c r="G66" s="42">
        <f t="shared" si="44"/>
        <v>164879.88705642844</v>
      </c>
      <c r="H66" s="42">
        <f t="shared" si="44"/>
        <v>164879.87942519275</v>
      </c>
      <c r="I66" s="42">
        <f t="shared" si="44"/>
        <v>164879.88047859326</v>
      </c>
      <c r="J66" s="42">
        <f t="shared" si="44"/>
        <v>164879.88033318674</v>
      </c>
      <c r="K66" s="42">
        <f t="shared" si="44"/>
        <v>164879.88035325828</v>
      </c>
      <c r="L66" s="42">
        <f t="shared" si="44"/>
        <v>164879.8803504876</v>
      </c>
      <c r="M66" s="42">
        <f t="shared" si="44"/>
        <v>164879.88035086988</v>
      </c>
      <c r="N66" s="42">
        <f t="shared" si="44"/>
        <v>164879.88035081746</v>
      </c>
      <c r="O66" s="42">
        <f t="shared" si="44"/>
        <v>164879.88035082447</v>
      </c>
      <c r="P66" s="42">
        <f t="shared" si="44"/>
        <v>164879.88035082349</v>
      </c>
      <c r="Q66" s="42">
        <f t="shared" si="44"/>
        <v>164879.88035082369</v>
      </c>
      <c r="R66" s="42">
        <f t="shared" si="44"/>
        <v>164879.8803508236</v>
      </c>
      <c r="S66" s="42">
        <f t="shared" si="44"/>
        <v>164879.8803508236</v>
      </c>
      <c r="T66" s="42">
        <f t="shared" si="44"/>
        <v>164879.8803508236</v>
      </c>
      <c r="U66" s="42">
        <f t="shared" si="44"/>
        <v>164879.8803508236</v>
      </c>
    </row>
    <row r="67" spans="2:21">
      <c r="B67" s="7" t="s">
        <v>42</v>
      </c>
      <c r="C67" s="42">
        <f>C66+0.0023*COS((922466*C32+163)*C34)</f>
        <v>164897.7584049248</v>
      </c>
      <c r="D67" s="42">
        <f>D66+0.0023*COS((922466*D32+163)*D34)</f>
        <v>164877.31270107551</v>
      </c>
      <c r="E67" s="42">
        <f t="shared" ref="E67:U67" si="45">E66+0.0023*COS((922466*E32+163)*E34)</f>
        <v>164880.23298599795</v>
      </c>
      <c r="F67" s="42">
        <f t="shared" si="45"/>
        <v>164879.83283870068</v>
      </c>
      <c r="G67" s="42">
        <f t="shared" si="45"/>
        <v>164879.88812748253</v>
      </c>
      <c r="H67" s="42">
        <f t="shared" si="45"/>
        <v>164879.88049670748</v>
      </c>
      <c r="I67" s="42">
        <f t="shared" si="45"/>
        <v>164879.88155004443</v>
      </c>
      <c r="J67" s="42">
        <f t="shared" si="45"/>
        <v>164879.88140464667</v>
      </c>
      <c r="K67" s="42">
        <f t="shared" si="45"/>
        <v>164879.88142471702</v>
      </c>
      <c r="L67" s="42">
        <f t="shared" si="45"/>
        <v>164879.88142194648</v>
      </c>
      <c r="M67" s="42">
        <f t="shared" si="45"/>
        <v>164879.88142232873</v>
      </c>
      <c r="N67" s="42">
        <f t="shared" si="45"/>
        <v>164879.88142227635</v>
      </c>
      <c r="O67" s="42">
        <f t="shared" si="45"/>
        <v>164879.88142228336</v>
      </c>
      <c r="P67" s="42">
        <f t="shared" si="45"/>
        <v>164879.88142228237</v>
      </c>
      <c r="Q67" s="42">
        <f t="shared" si="45"/>
        <v>164879.88142228257</v>
      </c>
      <c r="R67" s="42">
        <f t="shared" si="45"/>
        <v>164879.88142228249</v>
      </c>
      <c r="S67" s="42">
        <f t="shared" si="45"/>
        <v>164879.88142228249</v>
      </c>
      <c r="T67" s="42">
        <f t="shared" si="45"/>
        <v>164879.88142228249</v>
      </c>
      <c r="U67" s="42">
        <f t="shared" si="45"/>
        <v>164879.88142228249</v>
      </c>
    </row>
    <row r="68" spans="2:21">
      <c r="B68" s="7" t="s">
        <v>43</v>
      </c>
      <c r="C68" s="42">
        <f>C67+0.0022*COS((818536*C32+151)*C34)</f>
        <v>164897.75636968348</v>
      </c>
      <c r="D68" s="42">
        <f>D67+0.0022*COS((818536*D32+151)*D34)</f>
        <v>164877.31137740426</v>
      </c>
      <c r="E68" s="42">
        <f t="shared" ref="E68:U68" si="46">E67+0.0022*COS((818536*E32+151)*E34)</f>
        <v>164880.23153117747</v>
      </c>
      <c r="F68" s="42">
        <f t="shared" si="46"/>
        <v>164879.83140133935</v>
      </c>
      <c r="G68" s="42">
        <f t="shared" si="46"/>
        <v>164879.88668769898</v>
      </c>
      <c r="H68" s="42">
        <f t="shared" si="46"/>
        <v>164879.87905725805</v>
      </c>
      <c r="I68" s="42">
        <f t="shared" si="46"/>
        <v>164879.88011054887</v>
      </c>
      <c r="J68" s="42">
        <f t="shared" si="46"/>
        <v>164879.87996515748</v>
      </c>
      <c r="K68" s="42">
        <f t="shared" si="46"/>
        <v>164879.87998522696</v>
      </c>
      <c r="L68" s="42">
        <f t="shared" si="46"/>
        <v>164879.87998245654</v>
      </c>
      <c r="M68" s="42">
        <f t="shared" si="46"/>
        <v>164879.87998283876</v>
      </c>
      <c r="N68" s="42">
        <f t="shared" si="46"/>
        <v>164879.87998278637</v>
      </c>
      <c r="O68" s="42">
        <f t="shared" si="46"/>
        <v>164879.87998279338</v>
      </c>
      <c r="P68" s="42">
        <f t="shared" si="46"/>
        <v>164879.87998279239</v>
      </c>
      <c r="Q68" s="42">
        <f t="shared" si="46"/>
        <v>164879.8799827926</v>
      </c>
      <c r="R68" s="42">
        <f t="shared" si="46"/>
        <v>164879.87998279251</v>
      </c>
      <c r="S68" s="42">
        <f t="shared" si="46"/>
        <v>164879.87998279251</v>
      </c>
      <c r="T68" s="42">
        <f t="shared" si="46"/>
        <v>164879.87998279251</v>
      </c>
      <c r="U68" s="42">
        <f t="shared" si="46"/>
        <v>164879.87998279251</v>
      </c>
    </row>
    <row r="69" spans="2:21">
      <c r="B69" s="7" t="s">
        <v>44</v>
      </c>
      <c r="C69" s="42">
        <f>C68+0.0021*COS((990397*C32+357)*C34)</f>
        <v>164897.7549894847</v>
      </c>
      <c r="D69" s="42">
        <f>D68+0.0021*COS((990397*D32+357)*D34)</f>
        <v>164877.31123276998</v>
      </c>
      <c r="E69" s="42">
        <f t="shared" ref="E69:U69" si="47">E68+0.0021*COS((990397*E32+357)*E34)</f>
        <v>164880.23119242239</v>
      </c>
      <c r="F69" s="42">
        <f t="shared" si="47"/>
        <v>164879.83108901823</v>
      </c>
      <c r="G69" s="42">
        <f t="shared" si="47"/>
        <v>164879.8863717218</v>
      </c>
      <c r="H69" s="42">
        <f t="shared" si="47"/>
        <v>164879.87874178542</v>
      </c>
      <c r="I69" s="42">
        <f t="shared" si="47"/>
        <v>164879.87979500659</v>
      </c>
      <c r="J69" s="42">
        <f t="shared" si="47"/>
        <v>164879.87964962481</v>
      </c>
      <c r="K69" s="42">
        <f t="shared" si="47"/>
        <v>164879.87966969295</v>
      </c>
      <c r="L69" s="42">
        <f t="shared" si="47"/>
        <v>164879.87966692273</v>
      </c>
      <c r="M69" s="42">
        <f t="shared" si="47"/>
        <v>164879.87966730492</v>
      </c>
      <c r="N69" s="42">
        <f t="shared" si="47"/>
        <v>164879.87966725254</v>
      </c>
      <c r="O69" s="42">
        <f t="shared" si="47"/>
        <v>164879.87966725955</v>
      </c>
      <c r="P69" s="42">
        <f t="shared" si="47"/>
        <v>164879.87966725856</v>
      </c>
      <c r="Q69" s="42">
        <f t="shared" si="47"/>
        <v>164879.87966725876</v>
      </c>
      <c r="R69" s="42">
        <f t="shared" si="47"/>
        <v>164879.87966725868</v>
      </c>
      <c r="S69" s="42">
        <f t="shared" si="47"/>
        <v>164879.87966725868</v>
      </c>
      <c r="T69" s="42">
        <f t="shared" si="47"/>
        <v>164879.87966725868</v>
      </c>
      <c r="U69" s="42">
        <f t="shared" si="47"/>
        <v>164879.87966725868</v>
      </c>
    </row>
    <row r="70" spans="2:21">
      <c r="B70" s="7" t="s">
        <v>45</v>
      </c>
      <c r="C70" s="42">
        <f>C69+0.0021*COS((71998*C32+85)*C34)</f>
        <v>164897.75398033526</v>
      </c>
      <c r="D70" s="42">
        <f>D69+0.0021*COS((71998*D32+85)*D34)</f>
        <v>164877.31013798949</v>
      </c>
      <c r="E70" s="42">
        <f t="shared" ref="E70:U70" si="48">E69+0.0021*COS((71998*E32+85)*E34)</f>
        <v>164880.23010979444</v>
      </c>
      <c r="F70" s="42">
        <f t="shared" si="48"/>
        <v>164879.830004724</v>
      </c>
      <c r="G70" s="42">
        <f t="shared" si="48"/>
        <v>164879.88528765779</v>
      </c>
      <c r="H70" s="42">
        <f t="shared" si="48"/>
        <v>164879.87765768962</v>
      </c>
      <c r="I70" s="42">
        <f t="shared" si="48"/>
        <v>164879.87871091519</v>
      </c>
      <c r="J70" s="42">
        <f t="shared" si="48"/>
        <v>164879.8785655328</v>
      </c>
      <c r="K70" s="42">
        <f t="shared" si="48"/>
        <v>164879.87858560102</v>
      </c>
      <c r="L70" s="42">
        <f t="shared" si="48"/>
        <v>164879.8785828308</v>
      </c>
      <c r="M70" s="42">
        <f t="shared" si="48"/>
        <v>164879.87858321299</v>
      </c>
      <c r="N70" s="42">
        <f t="shared" si="48"/>
        <v>164879.87858316061</v>
      </c>
      <c r="O70" s="42">
        <f t="shared" si="48"/>
        <v>164879.87858316762</v>
      </c>
      <c r="P70" s="42">
        <f t="shared" si="48"/>
        <v>164879.87858316663</v>
      </c>
      <c r="Q70" s="42">
        <f t="shared" si="48"/>
        <v>164879.87858316684</v>
      </c>
      <c r="R70" s="42">
        <f t="shared" si="48"/>
        <v>164879.87858316675</v>
      </c>
      <c r="S70" s="42">
        <f t="shared" si="48"/>
        <v>164879.87858316675</v>
      </c>
      <c r="T70" s="42">
        <f t="shared" si="48"/>
        <v>164879.87858316675</v>
      </c>
      <c r="U70" s="42">
        <f t="shared" si="48"/>
        <v>164879.87858316675</v>
      </c>
    </row>
    <row r="71" spans="2:21">
      <c r="B71" s="7" t="s">
        <v>46</v>
      </c>
      <c r="C71" s="42">
        <f>C70+0.0021*COS((341337*C32+16)*C34)</f>
        <v>164897.75188928007</v>
      </c>
      <c r="D71" s="42">
        <f>D70+0.0021*COS((341337*D32+16)*D34)</f>
        <v>164877.30814179732</v>
      </c>
      <c r="E71" s="42">
        <f t="shared" ref="E71:U71" si="49">E70+0.0021*COS((341337*E32+16)*E34)</f>
        <v>164880.22809371178</v>
      </c>
      <c r="F71" s="42">
        <f t="shared" si="49"/>
        <v>164879.82799124165</v>
      </c>
      <c r="G71" s="42">
        <f t="shared" si="49"/>
        <v>164879.88327381379</v>
      </c>
      <c r="H71" s="42">
        <f t="shared" si="49"/>
        <v>164879.87564389547</v>
      </c>
      <c r="I71" s="42">
        <f t="shared" si="49"/>
        <v>164879.87669711417</v>
      </c>
      <c r="J71" s="42">
        <f t="shared" si="49"/>
        <v>164879.87655173271</v>
      </c>
      <c r="K71" s="42">
        <f t="shared" si="49"/>
        <v>164879.87657180082</v>
      </c>
      <c r="L71" s="42">
        <f t="shared" si="49"/>
        <v>164879.8765690306</v>
      </c>
      <c r="M71" s="42">
        <f t="shared" si="49"/>
        <v>164879.87656941279</v>
      </c>
      <c r="N71" s="42">
        <f t="shared" si="49"/>
        <v>164879.87656936041</v>
      </c>
      <c r="O71" s="42">
        <f t="shared" si="49"/>
        <v>164879.87656936742</v>
      </c>
      <c r="P71" s="42">
        <f t="shared" si="49"/>
        <v>164879.87656936643</v>
      </c>
      <c r="Q71" s="42">
        <f t="shared" si="49"/>
        <v>164879.87656936664</v>
      </c>
      <c r="R71" s="42">
        <f t="shared" si="49"/>
        <v>164879.87656936655</v>
      </c>
      <c r="S71" s="42">
        <f t="shared" si="49"/>
        <v>164879.87656936655</v>
      </c>
      <c r="T71" s="42">
        <f t="shared" si="49"/>
        <v>164879.87656936655</v>
      </c>
      <c r="U71" s="42">
        <f t="shared" si="49"/>
        <v>164879.87656936655</v>
      </c>
    </row>
    <row r="72" spans="2:21">
      <c r="B72" s="7" t="s">
        <v>47</v>
      </c>
      <c r="C72" s="42">
        <f>C71+0.0018*COS((401329*C32+274)*C34)</f>
        <v>164897.75217783908</v>
      </c>
      <c r="D72" s="42">
        <f>D71+0.0018*COS((401329*D32+274)*D34)</f>
        <v>164877.30888180452</v>
      </c>
      <c r="E72" s="42">
        <f t="shared" ref="E72:U72" si="50">E71+0.0018*COS((401329*E32+274)*E34)</f>
        <v>164880.22877130992</v>
      </c>
      <c r="F72" s="42">
        <f t="shared" si="50"/>
        <v>164879.82867744082</v>
      </c>
      <c r="G72" s="42">
        <f t="shared" si="50"/>
        <v>164879.88395882546</v>
      </c>
      <c r="H72" s="42">
        <f t="shared" si="50"/>
        <v>164879.87632907106</v>
      </c>
      <c r="I72" s="42">
        <f t="shared" si="50"/>
        <v>164879.87738226715</v>
      </c>
      <c r="J72" s="42">
        <f t="shared" si="50"/>
        <v>164879.8772368888</v>
      </c>
      <c r="K72" s="42">
        <f t="shared" si="50"/>
        <v>164879.87725695648</v>
      </c>
      <c r="L72" s="42">
        <f t="shared" si="50"/>
        <v>164879.87725418631</v>
      </c>
      <c r="M72" s="42">
        <f t="shared" si="50"/>
        <v>164879.87725456851</v>
      </c>
      <c r="N72" s="42">
        <f t="shared" si="50"/>
        <v>164879.87725451612</v>
      </c>
      <c r="O72" s="42">
        <f t="shared" si="50"/>
        <v>164879.87725452313</v>
      </c>
      <c r="P72" s="42">
        <f t="shared" si="50"/>
        <v>164879.87725452214</v>
      </c>
      <c r="Q72" s="42">
        <f t="shared" si="50"/>
        <v>164879.87725452235</v>
      </c>
      <c r="R72" s="42">
        <f t="shared" si="50"/>
        <v>164879.87725452226</v>
      </c>
      <c r="S72" s="42">
        <f t="shared" si="50"/>
        <v>164879.87725452226</v>
      </c>
      <c r="T72" s="42">
        <f t="shared" si="50"/>
        <v>164879.87725452226</v>
      </c>
      <c r="U72" s="42">
        <f t="shared" si="50"/>
        <v>164879.87725452226</v>
      </c>
    </row>
    <row r="73" spans="2:21">
      <c r="B73" s="7" t="s">
        <v>48</v>
      </c>
      <c r="C73" s="42">
        <f>C72+0.0016*COS((1856938*C32+152)*C34)</f>
        <v>164897.75068283846</v>
      </c>
      <c r="D73" s="42">
        <f>D72+0.0016*COS((1856938*D32+152)*D34)</f>
        <v>164877.30889600088</v>
      </c>
      <c r="E73" s="42">
        <f t="shared" ref="E73:U73" si="51">E72+0.0016*COS((1856938*E32+152)*E34)</f>
        <v>164880.22850745032</v>
      </c>
      <c r="F73" s="42">
        <f t="shared" si="51"/>
        <v>164879.82845135356</v>
      </c>
      <c r="G73" s="42">
        <f t="shared" si="51"/>
        <v>164879.88372751023</v>
      </c>
      <c r="H73" s="42">
        <f t="shared" si="51"/>
        <v>164879.87609847722</v>
      </c>
      <c r="I73" s="42">
        <f t="shared" si="51"/>
        <v>164879.87715157372</v>
      </c>
      <c r="J73" s="42">
        <f t="shared" si="51"/>
        <v>164879.87700620914</v>
      </c>
      <c r="K73" s="42">
        <f t="shared" si="51"/>
        <v>164879.87702627492</v>
      </c>
      <c r="L73" s="42">
        <f t="shared" si="51"/>
        <v>164879.87702350502</v>
      </c>
      <c r="M73" s="42">
        <f t="shared" si="51"/>
        <v>164879.87702388715</v>
      </c>
      <c r="N73" s="42">
        <f t="shared" si="51"/>
        <v>164879.87702383476</v>
      </c>
      <c r="O73" s="42">
        <f t="shared" si="51"/>
        <v>164879.87702384178</v>
      </c>
      <c r="P73" s="42">
        <f t="shared" si="51"/>
        <v>164879.87702384079</v>
      </c>
      <c r="Q73" s="42">
        <f t="shared" si="51"/>
        <v>164879.87702384099</v>
      </c>
      <c r="R73" s="42">
        <f t="shared" si="51"/>
        <v>164879.87702384091</v>
      </c>
      <c r="S73" s="42">
        <f t="shared" si="51"/>
        <v>164879.87702384091</v>
      </c>
      <c r="T73" s="42">
        <f t="shared" si="51"/>
        <v>164879.87702384091</v>
      </c>
      <c r="U73" s="42">
        <f t="shared" si="51"/>
        <v>164879.87702384091</v>
      </c>
    </row>
    <row r="74" spans="2:21">
      <c r="B74" s="7" t="s">
        <v>49</v>
      </c>
      <c r="C74" s="42">
        <f>C73+0.0012*COS((1267871*C32+249)*C34)</f>
        <v>164897.75107659213</v>
      </c>
      <c r="D74" s="42">
        <f>D73+0.0012*COS((1267871*D32+249)*D34)</f>
        <v>164877.30832542828</v>
      </c>
      <c r="E74" s="42">
        <f t="shared" ref="E74:U74" si="52">E73+0.0012*COS((1267871*E32+249)*E34)</f>
        <v>164880.22806643468</v>
      </c>
      <c r="F74" s="42">
        <f t="shared" si="52"/>
        <v>164879.8279921934</v>
      </c>
      <c r="G74" s="42">
        <f t="shared" si="52"/>
        <v>164879.88327085032</v>
      </c>
      <c r="H74" s="42">
        <f t="shared" si="52"/>
        <v>164879.87564147208</v>
      </c>
      <c r="I74" s="42">
        <f t="shared" si="52"/>
        <v>164879.87669461625</v>
      </c>
      <c r="J74" s="42">
        <f t="shared" si="52"/>
        <v>164879.87654924509</v>
      </c>
      <c r="K74" s="42">
        <f t="shared" si="52"/>
        <v>164879.87656931177</v>
      </c>
      <c r="L74" s="42">
        <f t="shared" si="52"/>
        <v>164879.87656654173</v>
      </c>
      <c r="M74" s="42">
        <f t="shared" si="52"/>
        <v>164879.87656692389</v>
      </c>
      <c r="N74" s="42">
        <f t="shared" si="52"/>
        <v>164879.87656687151</v>
      </c>
      <c r="O74" s="42">
        <f t="shared" si="52"/>
        <v>164879.87656687852</v>
      </c>
      <c r="P74" s="42">
        <f t="shared" si="52"/>
        <v>164879.87656687753</v>
      </c>
      <c r="Q74" s="42">
        <f t="shared" si="52"/>
        <v>164879.87656687773</v>
      </c>
      <c r="R74" s="42">
        <f t="shared" si="52"/>
        <v>164879.87656687765</v>
      </c>
      <c r="S74" s="42">
        <f t="shared" si="52"/>
        <v>164879.87656687765</v>
      </c>
      <c r="T74" s="42">
        <f t="shared" si="52"/>
        <v>164879.87656687765</v>
      </c>
      <c r="U74" s="42">
        <f t="shared" si="52"/>
        <v>164879.87656687765</v>
      </c>
    </row>
    <row r="75" spans="2:21">
      <c r="B75" s="7" t="s">
        <v>50</v>
      </c>
      <c r="C75" s="42">
        <f>C74+0.0011*COS((1920802*C32+186)*C34)</f>
        <v>164897.7511511441</v>
      </c>
      <c r="D75" s="42">
        <f>D74+0.0011*COS((1920802*D32+186)*D34)</f>
        <v>164877.30939236667</v>
      </c>
      <c r="E75" s="42">
        <f t="shared" ref="E75:U75" si="53">E74+0.0011*COS((1920802*E32+186)*E34)</f>
        <v>164880.22906796838</v>
      </c>
      <c r="F75" s="42">
        <f t="shared" si="53"/>
        <v>164879.82900466138</v>
      </c>
      <c r="G75" s="42">
        <f t="shared" si="53"/>
        <v>164879.88428184396</v>
      </c>
      <c r="H75" s="42">
        <f t="shared" si="53"/>
        <v>164879.87665266989</v>
      </c>
      <c r="I75" s="42">
        <f t="shared" si="53"/>
        <v>164879.87770578588</v>
      </c>
      <c r="J75" s="42">
        <f t="shared" si="53"/>
        <v>164879.87756041862</v>
      </c>
      <c r="K75" s="42">
        <f t="shared" si="53"/>
        <v>164879.87758048475</v>
      </c>
      <c r="L75" s="42">
        <f t="shared" si="53"/>
        <v>164879.8775777148</v>
      </c>
      <c r="M75" s="42">
        <f t="shared" si="53"/>
        <v>164879.87757809696</v>
      </c>
      <c r="N75" s="42">
        <f t="shared" si="53"/>
        <v>164879.87757804457</v>
      </c>
      <c r="O75" s="42">
        <f t="shared" si="53"/>
        <v>164879.87757805159</v>
      </c>
      <c r="P75" s="42">
        <f t="shared" si="53"/>
        <v>164879.8775780506</v>
      </c>
      <c r="Q75" s="42">
        <f t="shared" si="53"/>
        <v>164879.8775780508</v>
      </c>
      <c r="R75" s="42">
        <f t="shared" si="53"/>
        <v>164879.87757805071</v>
      </c>
      <c r="S75" s="42">
        <f t="shared" si="53"/>
        <v>164879.87757805071</v>
      </c>
      <c r="T75" s="42">
        <f t="shared" si="53"/>
        <v>164879.87757805071</v>
      </c>
      <c r="U75" s="42">
        <f t="shared" si="53"/>
        <v>164879.87757805071</v>
      </c>
    </row>
    <row r="76" spans="2:21">
      <c r="B76" s="7" t="s">
        <v>51</v>
      </c>
      <c r="C76" s="42">
        <f>C75+0.0009*COS(858602*C32+129)*C34</f>
        <v>164897.75114550328</v>
      </c>
      <c r="D76" s="42">
        <f>D75+0.0009*COS(858602*D32+129)*D34</f>
        <v>164877.30937803374</v>
      </c>
      <c r="E76" s="42">
        <f t="shared" ref="E76:U76" si="54">E75+0.0009*COS(858602*E32+129)*E34</f>
        <v>164880.22906283184</v>
      </c>
      <c r="F76" s="42">
        <f t="shared" si="54"/>
        <v>164879.82900929992</v>
      </c>
      <c r="G76" s="42">
        <f t="shared" si="54"/>
        <v>164879.88428515388</v>
      </c>
      <c r="H76" s="42">
        <f t="shared" si="54"/>
        <v>164879.87665616491</v>
      </c>
      <c r="I76" s="42">
        <f t="shared" si="54"/>
        <v>164879.87770925538</v>
      </c>
      <c r="J76" s="42">
        <f t="shared" si="54"/>
        <v>164879.87756389164</v>
      </c>
      <c r="K76" s="42">
        <f t="shared" si="54"/>
        <v>164879.87758395728</v>
      </c>
      <c r="L76" s="42">
        <f t="shared" si="54"/>
        <v>164879.87758118738</v>
      </c>
      <c r="M76" s="42">
        <f t="shared" si="54"/>
        <v>164879.87758156954</v>
      </c>
      <c r="N76" s="42">
        <f t="shared" si="54"/>
        <v>164879.87758151715</v>
      </c>
      <c r="O76" s="42">
        <f t="shared" si="54"/>
        <v>164879.87758152417</v>
      </c>
      <c r="P76" s="42">
        <f t="shared" si="54"/>
        <v>164879.87758152318</v>
      </c>
      <c r="Q76" s="42">
        <f t="shared" si="54"/>
        <v>164879.87758152338</v>
      </c>
      <c r="R76" s="42">
        <f t="shared" si="54"/>
        <v>164879.87758152329</v>
      </c>
      <c r="S76" s="42">
        <f t="shared" si="54"/>
        <v>164879.87758152329</v>
      </c>
      <c r="T76" s="42">
        <f t="shared" si="54"/>
        <v>164879.87758152329</v>
      </c>
      <c r="U76" s="42">
        <f t="shared" si="54"/>
        <v>164879.87758152329</v>
      </c>
    </row>
    <row r="77" spans="2:21">
      <c r="B77" s="7" t="s">
        <v>52</v>
      </c>
      <c r="C77" s="42">
        <f>C76+0.0008*COS((1403732*C32+98)*C34)</f>
        <v>164897.7503516002</v>
      </c>
      <c r="D77" s="42">
        <f>D76+0.0008*COS((1403732*D32+98)*D34)</f>
        <v>164877.30881792645</v>
      </c>
      <c r="E77" s="42">
        <f t="shared" ref="E77:U77" si="55">E76+0.0008*COS((1403732*E32+98)*E34)</f>
        <v>164880.22843244436</v>
      </c>
      <c r="F77" s="42">
        <f t="shared" si="55"/>
        <v>164879.82838791001</v>
      </c>
      <c r="G77" s="42">
        <f t="shared" si="55"/>
        <v>164879.88366250845</v>
      </c>
      <c r="H77" s="42">
        <f t="shared" si="55"/>
        <v>164879.8760336925</v>
      </c>
      <c r="I77" s="42">
        <f t="shared" si="55"/>
        <v>164879.87708675911</v>
      </c>
      <c r="J77" s="42">
        <f t="shared" si="55"/>
        <v>164879.87694139866</v>
      </c>
      <c r="K77" s="42">
        <f t="shared" si="55"/>
        <v>164879.87696146383</v>
      </c>
      <c r="L77" s="42">
        <f t="shared" si="55"/>
        <v>164879.87695869399</v>
      </c>
      <c r="M77" s="42">
        <f t="shared" si="55"/>
        <v>164879.87695907615</v>
      </c>
      <c r="N77" s="42">
        <f t="shared" si="55"/>
        <v>164879.87695902376</v>
      </c>
      <c r="O77" s="42">
        <f t="shared" si="55"/>
        <v>164879.87695903078</v>
      </c>
      <c r="P77" s="42">
        <f t="shared" si="55"/>
        <v>164879.87695902979</v>
      </c>
      <c r="Q77" s="42">
        <f t="shared" si="55"/>
        <v>164879.87695902999</v>
      </c>
      <c r="R77" s="42">
        <f t="shared" si="55"/>
        <v>164879.87695902991</v>
      </c>
      <c r="S77" s="42">
        <f t="shared" si="55"/>
        <v>164879.87695902991</v>
      </c>
      <c r="T77" s="42">
        <f t="shared" si="55"/>
        <v>164879.87695902991</v>
      </c>
      <c r="U77" s="42">
        <f t="shared" si="55"/>
        <v>164879.87695902991</v>
      </c>
    </row>
    <row r="78" spans="2:21">
      <c r="B78" s="7" t="s">
        <v>53</v>
      </c>
      <c r="C78" s="42">
        <f>C77+0.0007*COS((790672*C32+114)*C34)</f>
        <v>164897.75076482838</v>
      </c>
      <c r="D78" s="42">
        <f>D77+0.0007*COS((790672*D32+114)*D34)</f>
        <v>164877.30889752868</v>
      </c>
      <c r="E78" s="42">
        <f t="shared" ref="E78:U78" si="56">E77+0.0007*COS((790672*E32+114)*E34)</f>
        <v>164880.228563465</v>
      </c>
      <c r="F78" s="42">
        <f t="shared" si="56"/>
        <v>164879.82851192929</v>
      </c>
      <c r="G78" s="42">
        <f t="shared" si="56"/>
        <v>164879.88378749602</v>
      </c>
      <c r="H78" s="42">
        <f t="shared" si="56"/>
        <v>164879.87615854645</v>
      </c>
      <c r="I78" s="42">
        <f t="shared" si="56"/>
        <v>164879.87721163151</v>
      </c>
      <c r="J78" s="42">
        <f t="shared" si="56"/>
        <v>164879.8770662685</v>
      </c>
      <c r="K78" s="42">
        <f t="shared" si="56"/>
        <v>164879.87708633402</v>
      </c>
      <c r="L78" s="42">
        <f t="shared" si="56"/>
        <v>164879.87708356415</v>
      </c>
      <c r="M78" s="42">
        <f t="shared" si="56"/>
        <v>164879.87708394631</v>
      </c>
      <c r="N78" s="42">
        <f t="shared" si="56"/>
        <v>164879.87708389392</v>
      </c>
      <c r="O78" s="42">
        <f t="shared" si="56"/>
        <v>164879.87708390094</v>
      </c>
      <c r="P78" s="42">
        <f t="shared" si="56"/>
        <v>164879.87708389995</v>
      </c>
      <c r="Q78" s="42">
        <f t="shared" si="56"/>
        <v>164879.87708390015</v>
      </c>
      <c r="R78" s="42">
        <f t="shared" si="56"/>
        <v>164879.87708390006</v>
      </c>
      <c r="S78" s="42">
        <f t="shared" si="56"/>
        <v>164879.87708390006</v>
      </c>
      <c r="T78" s="42">
        <f t="shared" si="56"/>
        <v>164879.87708390006</v>
      </c>
      <c r="U78" s="42">
        <f t="shared" si="56"/>
        <v>164879.87708390006</v>
      </c>
    </row>
    <row r="79" spans="2:21">
      <c r="B79" s="7" t="s">
        <v>54</v>
      </c>
      <c r="C79" s="42">
        <f>C78+0.0007*COS((405201*C32+50)*C34)</f>
        <v>164897.75062292261</v>
      </c>
      <c r="D79" s="42">
        <f>D78+0.0007*COS((405201*D32+50)*D34)</f>
        <v>164877.30894025014</v>
      </c>
      <c r="E79" s="42">
        <f t="shared" ref="E79:U79" si="57">E78+0.0007*COS((405201*E32+50)*E34)</f>
        <v>164880.22857955095</v>
      </c>
      <c r="F79" s="42">
        <f t="shared" si="57"/>
        <v>164879.82853166317</v>
      </c>
      <c r="G79" s="42">
        <f t="shared" si="57"/>
        <v>164879.88380672579</v>
      </c>
      <c r="H79" s="42">
        <f t="shared" si="57"/>
        <v>164879.87617784581</v>
      </c>
      <c r="I79" s="42">
        <f t="shared" si="57"/>
        <v>164879.87723092127</v>
      </c>
      <c r="J79" s="42">
        <f t="shared" si="57"/>
        <v>164879.87708555956</v>
      </c>
      <c r="K79" s="42">
        <f t="shared" si="57"/>
        <v>164879.87710562491</v>
      </c>
      <c r="L79" s="42">
        <f t="shared" si="57"/>
        <v>164879.87710285507</v>
      </c>
      <c r="M79" s="42">
        <f t="shared" si="57"/>
        <v>164879.87710323723</v>
      </c>
      <c r="N79" s="42">
        <f t="shared" si="57"/>
        <v>164879.87710318484</v>
      </c>
      <c r="O79" s="42">
        <f t="shared" si="57"/>
        <v>164879.87710319186</v>
      </c>
      <c r="P79" s="42">
        <f t="shared" si="57"/>
        <v>164879.87710319087</v>
      </c>
      <c r="Q79" s="42">
        <f t="shared" si="57"/>
        <v>164879.87710319107</v>
      </c>
      <c r="R79" s="42">
        <f t="shared" si="57"/>
        <v>164879.87710319099</v>
      </c>
      <c r="S79" s="42">
        <f t="shared" si="57"/>
        <v>164879.87710319099</v>
      </c>
      <c r="T79" s="42">
        <f t="shared" si="57"/>
        <v>164879.87710319099</v>
      </c>
      <c r="U79" s="42">
        <f t="shared" si="57"/>
        <v>164879.87710319099</v>
      </c>
    </row>
    <row r="80" spans="2:21">
      <c r="B80" s="7" t="s">
        <v>55</v>
      </c>
      <c r="C80" s="42">
        <f>C79+0.0007*COS((485333*C32+186)*C34)</f>
        <v>164897.75094362479</v>
      </c>
      <c r="D80" s="42">
        <f>D79+0.0007*COS((485333*D32+186)*D34)</f>
        <v>164877.30905056719</v>
      </c>
      <c r="E80" s="42">
        <f t="shared" ref="E80:U80" si="58">E79+0.0007*COS((485333*E32+186)*E34)</f>
        <v>164880.22872127627</v>
      </c>
      <c r="F80" s="42">
        <f t="shared" si="58"/>
        <v>164879.82866910551</v>
      </c>
      <c r="G80" s="42">
        <f t="shared" si="58"/>
        <v>164879.88394476034</v>
      </c>
      <c r="H80" s="42">
        <f t="shared" si="58"/>
        <v>164879.87631579864</v>
      </c>
      <c r="I80" s="42">
        <f t="shared" si="58"/>
        <v>164879.87736888535</v>
      </c>
      <c r="J80" s="42">
        <f t="shared" si="58"/>
        <v>164879.87722352211</v>
      </c>
      <c r="K80" s="42">
        <f t="shared" si="58"/>
        <v>164879.87724358766</v>
      </c>
      <c r="L80" s="42">
        <f t="shared" si="58"/>
        <v>164879.87724081779</v>
      </c>
      <c r="M80" s="42">
        <f t="shared" si="58"/>
        <v>164879.87724119995</v>
      </c>
      <c r="N80" s="42">
        <f t="shared" si="58"/>
        <v>164879.87724114757</v>
      </c>
      <c r="O80" s="42">
        <f t="shared" si="58"/>
        <v>164879.87724115458</v>
      </c>
      <c r="P80" s="42">
        <f t="shared" si="58"/>
        <v>164879.87724115359</v>
      </c>
      <c r="Q80" s="42">
        <f t="shared" si="58"/>
        <v>164879.87724115379</v>
      </c>
      <c r="R80" s="42">
        <f t="shared" si="58"/>
        <v>164879.87724115371</v>
      </c>
      <c r="S80" s="42">
        <f t="shared" si="58"/>
        <v>164879.87724115371</v>
      </c>
      <c r="T80" s="42">
        <f t="shared" si="58"/>
        <v>164879.87724115371</v>
      </c>
      <c r="U80" s="42">
        <f t="shared" si="58"/>
        <v>164879.87724115371</v>
      </c>
    </row>
    <row r="81" spans="2:21">
      <c r="B81" s="7" t="s">
        <v>56</v>
      </c>
      <c r="C81" s="42">
        <f>C80+0.0007*COS((27864*C32+127)*C34)</f>
        <v>164897.75130942336</v>
      </c>
      <c r="D81" s="42">
        <f>D80+0.0007*COS((27864*D32+127)*D34)</f>
        <v>164877.30940542131</v>
      </c>
      <c r="E81" s="42">
        <f t="shared" ref="E81:U81" si="59">E80+0.0007*COS((27864*E32+127)*E34)</f>
        <v>164880.22907770949</v>
      </c>
      <c r="F81" s="42">
        <f t="shared" si="59"/>
        <v>164879.82902532272</v>
      </c>
      <c r="G81" s="42">
        <f t="shared" si="59"/>
        <v>164879.88430100741</v>
      </c>
      <c r="H81" s="42">
        <f t="shared" si="59"/>
        <v>164879.8766720416</v>
      </c>
      <c r="I81" s="42">
        <f t="shared" si="59"/>
        <v>164879.87772512887</v>
      </c>
      <c r="J81" s="42">
        <f t="shared" si="59"/>
        <v>164879.87757976554</v>
      </c>
      <c r="K81" s="42">
        <f t="shared" si="59"/>
        <v>164879.87759983112</v>
      </c>
      <c r="L81" s="42">
        <f t="shared" si="59"/>
        <v>164879.87759706125</v>
      </c>
      <c r="M81" s="42">
        <f t="shared" si="59"/>
        <v>164879.87759744341</v>
      </c>
      <c r="N81" s="42">
        <f t="shared" si="59"/>
        <v>164879.87759739102</v>
      </c>
      <c r="O81" s="42">
        <f t="shared" si="59"/>
        <v>164879.87759739804</v>
      </c>
      <c r="P81" s="42">
        <f t="shared" si="59"/>
        <v>164879.87759739705</v>
      </c>
      <c r="Q81" s="42">
        <f t="shared" si="59"/>
        <v>164879.87759739725</v>
      </c>
      <c r="R81" s="42">
        <f t="shared" si="59"/>
        <v>164879.87759739716</v>
      </c>
      <c r="S81" s="42">
        <f t="shared" si="59"/>
        <v>164879.87759739716</v>
      </c>
      <c r="T81" s="42">
        <f t="shared" si="59"/>
        <v>164879.87759739716</v>
      </c>
      <c r="U81" s="42">
        <f t="shared" si="59"/>
        <v>164879.87759739716</v>
      </c>
    </row>
    <row r="82" spans="2:21">
      <c r="B82" s="7" t="s">
        <v>57</v>
      </c>
      <c r="C82" s="42">
        <f>C81+0.0006*COS((111869*C32+38)*C34)</f>
        <v>164897.75075574144</v>
      </c>
      <c r="D82" s="42">
        <f>D81+0.0006*COS((111869*D32+38)*D34)</f>
        <v>164877.30887013322</v>
      </c>
      <c r="E82" s="42">
        <f t="shared" ref="E82:U82" si="60">E81+0.0006*COS((111869*E32+38)*E34)</f>
        <v>164880.22853960094</v>
      </c>
      <c r="F82" s="42">
        <f t="shared" si="60"/>
        <v>164879.82848759671</v>
      </c>
      <c r="G82" s="42">
        <f t="shared" si="60"/>
        <v>164879.88376322846</v>
      </c>
      <c r="H82" s="42">
        <f t="shared" si="60"/>
        <v>164879.87613426996</v>
      </c>
      <c r="I82" s="42">
        <f t="shared" si="60"/>
        <v>164879.87718735624</v>
      </c>
      <c r="J82" s="42">
        <f t="shared" si="60"/>
        <v>164879.87704199305</v>
      </c>
      <c r="K82" s="42">
        <f t="shared" si="60"/>
        <v>164879.8770620586</v>
      </c>
      <c r="L82" s="42">
        <f t="shared" si="60"/>
        <v>164879.87705928873</v>
      </c>
      <c r="M82" s="42">
        <f t="shared" si="60"/>
        <v>164879.87705967089</v>
      </c>
      <c r="N82" s="42">
        <f t="shared" si="60"/>
        <v>164879.87705961851</v>
      </c>
      <c r="O82" s="42">
        <f t="shared" si="60"/>
        <v>164879.87705962552</v>
      </c>
      <c r="P82" s="42">
        <f t="shared" si="60"/>
        <v>164879.87705962453</v>
      </c>
      <c r="Q82" s="42">
        <f t="shared" si="60"/>
        <v>164879.87705962473</v>
      </c>
      <c r="R82" s="42">
        <f t="shared" si="60"/>
        <v>164879.87705962465</v>
      </c>
      <c r="S82" s="42">
        <f t="shared" si="60"/>
        <v>164879.87705962465</v>
      </c>
      <c r="T82" s="42">
        <f t="shared" si="60"/>
        <v>164879.87705962465</v>
      </c>
      <c r="U82" s="42">
        <f t="shared" si="60"/>
        <v>164879.87705962465</v>
      </c>
    </row>
    <row r="83" spans="2:21">
      <c r="B83" s="7" t="s">
        <v>58</v>
      </c>
      <c r="C83" s="42">
        <f>C82+0.0006*COS((2258267*C32+156)*C34)</f>
        <v>164897.75127484565</v>
      </c>
      <c r="D83" s="42">
        <f>D82+0.0006*COS((2258267*D32+156)*D34)</f>
        <v>164877.30861862091</v>
      </c>
      <c r="E83" s="42">
        <f t="shared" ref="E83:U83" si="61">E82+0.0006*COS((2258267*E32+156)*E34)</f>
        <v>164880.22840849616</v>
      </c>
      <c r="F83" s="42">
        <f t="shared" si="61"/>
        <v>164879.82833953894</v>
      </c>
      <c r="G83" s="42">
        <f t="shared" si="61"/>
        <v>164879.88361750633</v>
      </c>
      <c r="H83" s="42">
        <f t="shared" si="61"/>
        <v>164879.87598822534</v>
      </c>
      <c r="I83" s="42">
        <f t="shared" si="61"/>
        <v>164879.87704135614</v>
      </c>
      <c r="J83" s="42">
        <f t="shared" si="61"/>
        <v>164879.87689598679</v>
      </c>
      <c r="K83" s="42">
        <f t="shared" si="61"/>
        <v>164879.87691605321</v>
      </c>
      <c r="L83" s="42">
        <f t="shared" si="61"/>
        <v>164879.87691328322</v>
      </c>
      <c r="M83" s="42">
        <f t="shared" si="61"/>
        <v>164879.87691366539</v>
      </c>
      <c r="N83" s="42">
        <f t="shared" si="61"/>
        <v>164879.876913613</v>
      </c>
      <c r="O83" s="42">
        <f t="shared" si="61"/>
        <v>164879.87691362001</v>
      </c>
      <c r="P83" s="42">
        <f t="shared" si="61"/>
        <v>164879.87691361902</v>
      </c>
      <c r="Q83" s="42">
        <f t="shared" si="61"/>
        <v>164879.87691361923</v>
      </c>
      <c r="R83" s="42">
        <f t="shared" si="61"/>
        <v>164879.87691361914</v>
      </c>
      <c r="S83" s="42">
        <f t="shared" si="61"/>
        <v>164879.87691361914</v>
      </c>
      <c r="T83" s="42">
        <f t="shared" si="61"/>
        <v>164879.87691361914</v>
      </c>
      <c r="U83" s="42">
        <f t="shared" si="61"/>
        <v>164879.87691361914</v>
      </c>
    </row>
    <row r="84" spans="2:21">
      <c r="B84" s="7" t="s">
        <v>59</v>
      </c>
      <c r="C84" s="42">
        <f>C83+0.0005*COS((1908795*C32+90)*C34)</f>
        <v>164897.75080982273</v>
      </c>
      <c r="D84" s="42">
        <f>D83+0.0005*COS((1908795*D32+90)*D34)</f>
        <v>164877.30829737731</v>
      </c>
      <c r="E84" s="42">
        <f t="shared" ref="E84:U84" si="62">E83+0.0005*COS((1908795*E32+90)*E34)</f>
        <v>164880.22802403438</v>
      </c>
      <c r="F84" s="42">
        <f t="shared" si="62"/>
        <v>164879.82796304248</v>
      </c>
      <c r="G84" s="42">
        <f t="shared" si="62"/>
        <v>164879.88323989551</v>
      </c>
      <c r="H84" s="42">
        <f t="shared" si="62"/>
        <v>164879.87561076807</v>
      </c>
      <c r="I84" s="42">
        <f t="shared" si="62"/>
        <v>164879.87666387766</v>
      </c>
      <c r="J84" s="42">
        <f t="shared" si="62"/>
        <v>164879.87651851124</v>
      </c>
      <c r="K84" s="42">
        <f t="shared" si="62"/>
        <v>164879.87653857726</v>
      </c>
      <c r="L84" s="42">
        <f t="shared" si="62"/>
        <v>164879.87653580733</v>
      </c>
      <c r="M84" s="42">
        <f t="shared" si="62"/>
        <v>164879.87653618949</v>
      </c>
      <c r="N84" s="42">
        <f t="shared" si="62"/>
        <v>164879.8765361371</v>
      </c>
      <c r="O84" s="42">
        <f t="shared" si="62"/>
        <v>164879.87653614412</v>
      </c>
      <c r="P84" s="42">
        <f t="shared" si="62"/>
        <v>164879.87653614313</v>
      </c>
      <c r="Q84" s="42">
        <f t="shared" si="62"/>
        <v>164879.87653614333</v>
      </c>
      <c r="R84" s="42">
        <f t="shared" si="62"/>
        <v>164879.87653614325</v>
      </c>
      <c r="S84" s="42">
        <f t="shared" si="62"/>
        <v>164879.87653614325</v>
      </c>
      <c r="T84" s="42">
        <f t="shared" si="62"/>
        <v>164879.87653614325</v>
      </c>
      <c r="U84" s="42">
        <f t="shared" si="62"/>
        <v>164879.87653614325</v>
      </c>
    </row>
    <row r="85" spans="2:21">
      <c r="B85" s="7" t="s">
        <v>60</v>
      </c>
      <c r="C85" s="42">
        <f>C84+0.0005*COS((1745069*C32+24)*C34)</f>
        <v>164897.75082542404</v>
      </c>
      <c r="D85" s="42">
        <f>D84+0.0005*COS((1745069*D32+24)*D34)</f>
        <v>164877.30784931735</v>
      </c>
      <c r="E85" s="42">
        <f t="shared" ref="E85:U85" si="63">E84+0.0005*COS((1745069*E32+24)*E34)</f>
        <v>164880.22761822393</v>
      </c>
      <c r="F85" s="42">
        <f t="shared" si="63"/>
        <v>164879.82755077715</v>
      </c>
      <c r="G85" s="42">
        <f t="shared" si="63"/>
        <v>164879.8828285099</v>
      </c>
      <c r="H85" s="42">
        <f t="shared" si="63"/>
        <v>164879.8751992608</v>
      </c>
      <c r="I85" s="42">
        <f t="shared" si="63"/>
        <v>164879.87625238718</v>
      </c>
      <c r="J85" s="42">
        <f t="shared" si="63"/>
        <v>164879.87610701844</v>
      </c>
      <c r="K85" s="42">
        <f t="shared" si="63"/>
        <v>164879.87612708478</v>
      </c>
      <c r="L85" s="42">
        <f t="shared" si="63"/>
        <v>164879.87612431479</v>
      </c>
      <c r="M85" s="42">
        <f t="shared" si="63"/>
        <v>164879.87612469698</v>
      </c>
      <c r="N85" s="42">
        <f t="shared" si="63"/>
        <v>164879.87612464459</v>
      </c>
      <c r="O85" s="42">
        <f t="shared" si="63"/>
        <v>164879.87612465161</v>
      </c>
      <c r="P85" s="42">
        <f t="shared" si="63"/>
        <v>164879.87612465062</v>
      </c>
      <c r="Q85" s="42">
        <f t="shared" si="63"/>
        <v>164879.87612465082</v>
      </c>
      <c r="R85" s="42">
        <f t="shared" si="63"/>
        <v>164879.87612465073</v>
      </c>
      <c r="S85" s="42">
        <f t="shared" si="63"/>
        <v>164879.87612465073</v>
      </c>
      <c r="T85" s="42">
        <f t="shared" si="63"/>
        <v>164879.87612465073</v>
      </c>
      <c r="U85" s="42">
        <f t="shared" si="63"/>
        <v>164879.87612465073</v>
      </c>
    </row>
    <row r="86" spans="2:21">
      <c r="B86" s="7" t="s">
        <v>61</v>
      </c>
      <c r="C86" s="42">
        <f>C85+0.0005*COS((509131*C32+242)*C34)</f>
        <v>164897.75042333078</v>
      </c>
      <c r="D86" s="42">
        <f>D85+0.0005*COS((509131*D32+242)*D34)</f>
        <v>164877.30737213366</v>
      </c>
      <c r="E86" s="42">
        <f t="shared" ref="E86:U86" si="64">E85+0.0005*COS((509131*E32+242)*E34)</f>
        <v>164880.22714872946</v>
      </c>
      <c r="F86" s="42">
        <f t="shared" si="64"/>
        <v>164879.82708016632</v>
      </c>
      <c r="G86" s="42">
        <f t="shared" si="64"/>
        <v>164879.88235805216</v>
      </c>
      <c r="H86" s="42">
        <f t="shared" si="64"/>
        <v>164879.8747287819</v>
      </c>
      <c r="I86" s="42">
        <f t="shared" si="64"/>
        <v>164879.87578191122</v>
      </c>
      <c r="J86" s="42">
        <f t="shared" si="64"/>
        <v>164879.87563654207</v>
      </c>
      <c r="K86" s="42">
        <f t="shared" si="64"/>
        <v>164879.87565660846</v>
      </c>
      <c r="L86" s="42">
        <f t="shared" si="64"/>
        <v>164879.87565383845</v>
      </c>
      <c r="M86" s="42">
        <f t="shared" si="64"/>
        <v>164879.87565422064</v>
      </c>
      <c r="N86" s="42">
        <f t="shared" si="64"/>
        <v>164879.87565416825</v>
      </c>
      <c r="O86" s="42">
        <f t="shared" si="64"/>
        <v>164879.87565417527</v>
      </c>
      <c r="P86" s="42">
        <f t="shared" si="64"/>
        <v>164879.87565417428</v>
      </c>
      <c r="Q86" s="42">
        <f t="shared" si="64"/>
        <v>164879.87565417448</v>
      </c>
      <c r="R86" s="42">
        <f t="shared" si="64"/>
        <v>164879.87565417439</v>
      </c>
      <c r="S86" s="42">
        <f t="shared" si="64"/>
        <v>164879.87565417439</v>
      </c>
      <c r="T86" s="42">
        <f t="shared" si="64"/>
        <v>164879.87565417439</v>
      </c>
      <c r="U86" s="42">
        <f t="shared" si="64"/>
        <v>164879.87565417439</v>
      </c>
    </row>
    <row r="87" spans="2:21">
      <c r="B87" s="7" t="s">
        <v>62</v>
      </c>
      <c r="C87" s="42">
        <f>C86+0.0004*COS((39871*C32+223)*C34)</f>
        <v>164897.75002556643</v>
      </c>
      <c r="D87" s="42">
        <f>D86+0.0004*COS((39871*D32+223)*D34)</f>
        <v>164877.3069734028</v>
      </c>
      <c r="E87" s="42">
        <f t="shared" ref="E87:U87" si="65">E86+0.0004*COS((39871*E32+223)*E34)</f>
        <v>164880.22675012072</v>
      </c>
      <c r="F87" s="42">
        <f t="shared" si="65"/>
        <v>164879.82668154052</v>
      </c>
      <c r="G87" s="42">
        <f t="shared" si="65"/>
        <v>164879.88195942872</v>
      </c>
      <c r="H87" s="42">
        <f t="shared" si="65"/>
        <v>164879.87433015814</v>
      </c>
      <c r="I87" s="42">
        <f t="shared" si="65"/>
        <v>164879.87538328749</v>
      </c>
      <c r="J87" s="42">
        <f t="shared" si="65"/>
        <v>164879.87523791834</v>
      </c>
      <c r="K87" s="42">
        <f t="shared" si="65"/>
        <v>164879.87525798474</v>
      </c>
      <c r="L87" s="42">
        <f t="shared" si="65"/>
        <v>164879.87525521472</v>
      </c>
      <c r="M87" s="42">
        <f t="shared" si="65"/>
        <v>164879.87525559691</v>
      </c>
      <c r="N87" s="42">
        <f t="shared" si="65"/>
        <v>164879.87525554452</v>
      </c>
      <c r="O87" s="42">
        <f t="shared" si="65"/>
        <v>164879.87525555154</v>
      </c>
      <c r="P87" s="42">
        <f t="shared" si="65"/>
        <v>164879.87525555055</v>
      </c>
      <c r="Q87" s="42">
        <f t="shared" si="65"/>
        <v>164879.87525555075</v>
      </c>
      <c r="R87" s="42">
        <f t="shared" si="65"/>
        <v>164879.87525555067</v>
      </c>
      <c r="S87" s="42">
        <f t="shared" si="65"/>
        <v>164879.87525555067</v>
      </c>
      <c r="T87" s="42">
        <f t="shared" si="65"/>
        <v>164879.87525555067</v>
      </c>
      <c r="U87" s="42">
        <f t="shared" si="65"/>
        <v>164879.87525555067</v>
      </c>
    </row>
    <row r="88" spans="2:21">
      <c r="B88" s="7" t="s">
        <v>63</v>
      </c>
      <c r="C88" s="42">
        <f>C87+0.0004*COS((12006*C32+187)*C34)</f>
        <v>164897.75038871728</v>
      </c>
      <c r="D88" s="42">
        <f>D87+0.0004*COS((12006*D32+187)*D34)</f>
        <v>164877.3073352247</v>
      </c>
      <c r="E88" s="42">
        <f t="shared" ref="E88:U88" si="66">E87+0.0004*COS((12006*E32+187)*E34)</f>
        <v>164880.22711213486</v>
      </c>
      <c r="F88" s="42">
        <f t="shared" si="66"/>
        <v>164879.82704352838</v>
      </c>
      <c r="G88" s="42">
        <f t="shared" si="66"/>
        <v>164879.88232142021</v>
      </c>
      <c r="H88" s="42">
        <f t="shared" si="66"/>
        <v>164879.87469214911</v>
      </c>
      <c r="I88" s="42">
        <f t="shared" si="66"/>
        <v>164879.87574527855</v>
      </c>
      <c r="J88" s="42">
        <f t="shared" si="66"/>
        <v>164879.8755999094</v>
      </c>
      <c r="K88" s="42">
        <f t="shared" si="66"/>
        <v>164879.87561997579</v>
      </c>
      <c r="L88" s="42">
        <f t="shared" si="66"/>
        <v>164879.87561720578</v>
      </c>
      <c r="M88" s="42">
        <f t="shared" si="66"/>
        <v>164879.87561758797</v>
      </c>
      <c r="N88" s="42">
        <f t="shared" si="66"/>
        <v>164879.87561753558</v>
      </c>
      <c r="O88" s="42">
        <f t="shared" si="66"/>
        <v>164879.8756175426</v>
      </c>
      <c r="P88" s="42">
        <f t="shared" si="66"/>
        <v>164879.87561754161</v>
      </c>
      <c r="Q88" s="42">
        <f t="shared" si="66"/>
        <v>164879.87561754181</v>
      </c>
      <c r="R88" s="42">
        <f t="shared" si="66"/>
        <v>164879.87561754172</v>
      </c>
      <c r="S88" s="42">
        <f t="shared" si="66"/>
        <v>164879.87561754172</v>
      </c>
      <c r="T88" s="42">
        <f t="shared" si="66"/>
        <v>164879.87561754172</v>
      </c>
      <c r="U88" s="42">
        <f t="shared" si="66"/>
        <v>164879.87561754172</v>
      </c>
    </row>
    <row r="89" spans="2:21">
      <c r="B89" s="7" t="s">
        <v>64</v>
      </c>
      <c r="C89" s="42">
        <f>MOD(C88,360)</f>
        <v>17.750388717278838</v>
      </c>
      <c r="D89" s="42">
        <f>MOD(D88,360)</f>
        <v>357.30733522470109</v>
      </c>
      <c r="E89" s="42">
        <f t="shared" ref="E89:U89" si="67">MOD(E88,360)</f>
        <v>0.22711213486036286</v>
      </c>
      <c r="F89" s="42">
        <f t="shared" si="67"/>
        <v>359.82704352837754</v>
      </c>
      <c r="G89" s="42">
        <f t="shared" si="67"/>
        <v>359.88232142021297</v>
      </c>
      <c r="H89" s="42">
        <f t="shared" si="67"/>
        <v>359.87469214911107</v>
      </c>
      <c r="I89" s="42">
        <f t="shared" si="67"/>
        <v>359.87574527855031</v>
      </c>
      <c r="J89" s="42">
        <f t="shared" si="67"/>
        <v>359.87559990939917</v>
      </c>
      <c r="K89" s="42">
        <f t="shared" si="67"/>
        <v>359.87561997579178</v>
      </c>
      <c r="L89" s="42">
        <f t="shared" si="67"/>
        <v>359.87561720577651</v>
      </c>
      <c r="M89" s="42">
        <f t="shared" si="67"/>
        <v>359.87561758796801</v>
      </c>
      <c r="N89" s="42">
        <f t="shared" si="67"/>
        <v>359.87561753558111</v>
      </c>
      <c r="O89" s="42">
        <f t="shared" si="67"/>
        <v>359.87561754259514</v>
      </c>
      <c r="P89" s="42">
        <f t="shared" si="67"/>
        <v>359.87561754160561</v>
      </c>
      <c r="Q89" s="42">
        <f t="shared" si="67"/>
        <v>359.87561754180933</v>
      </c>
      <c r="R89" s="42">
        <f t="shared" si="67"/>
        <v>359.87561754172202</v>
      </c>
      <c r="S89" s="42">
        <f t="shared" si="67"/>
        <v>359.87561754172202</v>
      </c>
      <c r="T89" s="42">
        <f t="shared" si="67"/>
        <v>359.87561754172202</v>
      </c>
      <c r="U89" s="42">
        <f t="shared" si="67"/>
        <v>359.87561754172202</v>
      </c>
    </row>
    <row r="90" spans="2:21">
      <c r="B90" s="7" t="s">
        <v>161</v>
      </c>
      <c r="C90" s="42">
        <f>MOD(IF(C89&lt;0,C89+360,C89),360)</f>
        <v>17.750388717278838</v>
      </c>
      <c r="D90" s="42">
        <f>MOD(IF(D89&lt;0,D89+360,D89),360)</f>
        <v>357.30733522470109</v>
      </c>
      <c r="E90" s="42">
        <f t="shared" ref="E90:U90" si="68">MOD(IF(E89&lt;0,E89+360,E89),360)</f>
        <v>0.22711213486036286</v>
      </c>
      <c r="F90" s="42">
        <f t="shared" si="68"/>
        <v>359.82704352837754</v>
      </c>
      <c r="G90" s="42">
        <f t="shared" si="68"/>
        <v>359.88232142021297</v>
      </c>
      <c r="H90" s="42">
        <f t="shared" si="68"/>
        <v>359.87469214911107</v>
      </c>
      <c r="I90" s="42">
        <f t="shared" si="68"/>
        <v>359.87574527855031</v>
      </c>
      <c r="J90" s="42">
        <f t="shared" si="68"/>
        <v>359.87559990939917</v>
      </c>
      <c r="K90" s="42">
        <f t="shared" si="68"/>
        <v>359.87561997579178</v>
      </c>
      <c r="L90" s="42">
        <f t="shared" si="68"/>
        <v>359.87561720577651</v>
      </c>
      <c r="M90" s="42">
        <f t="shared" si="68"/>
        <v>359.87561758796801</v>
      </c>
      <c r="N90" s="42">
        <f t="shared" si="68"/>
        <v>359.87561753558111</v>
      </c>
      <c r="O90" s="42">
        <f t="shared" si="68"/>
        <v>359.87561754259514</v>
      </c>
      <c r="P90" s="42">
        <f t="shared" si="68"/>
        <v>359.87561754160561</v>
      </c>
      <c r="Q90" s="42">
        <f t="shared" si="68"/>
        <v>359.87561754180933</v>
      </c>
      <c r="R90" s="42">
        <f t="shared" si="68"/>
        <v>359.87561754172202</v>
      </c>
      <c r="S90" s="42">
        <f t="shared" si="68"/>
        <v>359.87561754172202</v>
      </c>
      <c r="T90" s="42">
        <f t="shared" si="68"/>
        <v>359.87561754172202</v>
      </c>
      <c r="U90" s="42">
        <f t="shared" si="68"/>
        <v>359.87561754172202</v>
      </c>
    </row>
    <row r="92" spans="2:21">
      <c r="D92" s="7"/>
    </row>
    <row r="94" spans="2:21">
      <c r="B94" s="42" t="s">
        <v>75</v>
      </c>
    </row>
    <row r="95" spans="2:21">
      <c r="C95" s="42">
        <v>1</v>
      </c>
      <c r="D95" s="42">
        <v>2</v>
      </c>
      <c r="E95" s="42">
        <v>3</v>
      </c>
      <c r="F95" s="42">
        <v>4</v>
      </c>
      <c r="G95" s="42">
        <v>5</v>
      </c>
      <c r="H95" s="42">
        <v>6</v>
      </c>
      <c r="I95" s="42">
        <v>7</v>
      </c>
      <c r="J95" s="42">
        <v>8</v>
      </c>
      <c r="K95" s="42">
        <v>9</v>
      </c>
      <c r="L95" s="42">
        <v>10</v>
      </c>
      <c r="M95" s="42">
        <v>11</v>
      </c>
      <c r="N95" s="42">
        <v>12</v>
      </c>
      <c r="O95" s="42">
        <v>13</v>
      </c>
      <c r="P95" s="42">
        <v>14</v>
      </c>
      <c r="Q95" s="42">
        <v>15</v>
      </c>
      <c r="R95" s="42">
        <v>16</v>
      </c>
      <c r="S95" s="42">
        <v>17</v>
      </c>
      <c r="T95" s="42">
        <v>18</v>
      </c>
      <c r="U95" s="42">
        <v>19</v>
      </c>
    </row>
    <row r="96" spans="2:21">
      <c r="B96" s="30" t="s">
        <v>9</v>
      </c>
      <c r="C96" s="42">
        <f>C30</f>
        <v>64042.62498842593</v>
      </c>
      <c r="D96" s="42">
        <f t="shared" ref="D96:U97" si="69">D30</f>
        <v>64041.25528784038</v>
      </c>
      <c r="E96" s="42">
        <f t="shared" si="69"/>
        <v>64041.451992706418</v>
      </c>
      <c r="F96" s="42">
        <f t="shared" si="69"/>
        <v>64041.42506919858</v>
      </c>
      <c r="G96" s="42">
        <f t="shared" si="69"/>
        <v>64041.428789785998</v>
      </c>
      <c r="H96" s="42">
        <f t="shared" si="69"/>
        <v>64041.428276293133</v>
      </c>
      <c r="I96" s="42">
        <f t="shared" si="69"/>
        <v>64041.428347174849</v>
      </c>
      <c r="J96" s="42">
        <f t="shared" si="69"/>
        <v>64041.428337390673</v>
      </c>
      <c r="K96" s="42">
        <f t="shared" si="69"/>
        <v>64041.428338741251</v>
      </c>
      <c r="L96" s="42">
        <f t="shared" si="69"/>
        <v>64041.428338554811</v>
      </c>
      <c r="M96" s="42">
        <f t="shared" si="69"/>
        <v>64041.428338580547</v>
      </c>
      <c r="N96" s="42">
        <f t="shared" si="69"/>
        <v>64041.42833857701</v>
      </c>
      <c r="O96" s="42">
        <f t="shared" si="69"/>
        <v>64041.428338577483</v>
      </c>
      <c r="P96" s="42">
        <f t="shared" si="69"/>
        <v>64041.428338577418</v>
      </c>
      <c r="Q96" s="42">
        <f t="shared" si="69"/>
        <v>64041.428338577432</v>
      </c>
      <c r="R96" s="42">
        <f t="shared" si="69"/>
        <v>64041.428338577425</v>
      </c>
      <c r="S96" s="42">
        <f t="shared" si="69"/>
        <v>64041.428338577425</v>
      </c>
      <c r="T96" s="42">
        <f t="shared" si="69"/>
        <v>64041.428338577425</v>
      </c>
      <c r="U96" s="42">
        <f t="shared" si="69"/>
        <v>64041.428338577425</v>
      </c>
    </row>
    <row r="97" spans="2:21">
      <c r="B97" s="30" t="s">
        <v>2</v>
      </c>
      <c r="C97" s="42">
        <f>C31</f>
        <v>1.1367905553244157E-3</v>
      </c>
      <c r="D97" s="42">
        <f t="shared" si="69"/>
        <v>1.1367471512407274E-3</v>
      </c>
      <c r="E97" s="42">
        <f t="shared" si="69"/>
        <v>1.1367533845697904E-3</v>
      </c>
      <c r="F97" s="42">
        <f t="shared" si="69"/>
        <v>1.1367525313977908E-3</v>
      </c>
      <c r="G97" s="42">
        <f t="shared" si="69"/>
        <v>1.1367526492985127E-3</v>
      </c>
      <c r="H97" s="42">
        <f t="shared" si="69"/>
        <v>1.1367526330265715E-3</v>
      </c>
      <c r="I97" s="42">
        <f t="shared" si="69"/>
        <v>1.1367526352727237E-3</v>
      </c>
      <c r="J97" s="42">
        <f t="shared" si="69"/>
        <v>1.1367526349626755E-3</v>
      </c>
      <c r="K97" s="42">
        <f t="shared" si="69"/>
        <v>1.1367526350054735E-3</v>
      </c>
      <c r="L97" s="42">
        <f t="shared" si="69"/>
        <v>1.1367526349995655E-3</v>
      </c>
      <c r="M97" s="42">
        <f t="shared" si="69"/>
        <v>1.136752635000381E-3</v>
      </c>
      <c r="N97" s="42">
        <f t="shared" si="69"/>
        <v>1.1367526350002692E-3</v>
      </c>
      <c r="O97" s="42">
        <f t="shared" si="69"/>
        <v>1.1367526350002839E-3</v>
      </c>
      <c r="P97" s="42">
        <f t="shared" si="69"/>
        <v>1.1367526350002819E-3</v>
      </c>
      <c r="Q97" s="42">
        <f t="shared" si="69"/>
        <v>1.1367526350002824E-3</v>
      </c>
      <c r="R97" s="42">
        <f t="shared" si="69"/>
        <v>1.1367526350002824E-3</v>
      </c>
      <c r="S97" s="42">
        <f t="shared" si="69"/>
        <v>1.1367526350002824E-3</v>
      </c>
      <c r="T97" s="42">
        <f t="shared" si="69"/>
        <v>1.1367526350002824E-3</v>
      </c>
      <c r="U97" s="42">
        <f t="shared" si="69"/>
        <v>1.1367526350002824E-3</v>
      </c>
    </row>
    <row r="98" spans="2:21">
      <c r="B98" s="30" t="s">
        <v>76</v>
      </c>
      <c r="C98" s="42">
        <f>(C96-51544.5+C97)/365.25</f>
        <v>34.218004449600237</v>
      </c>
      <c r="D98" s="42">
        <f t="shared" ref="D98:U98" si="70">(D96-51544.5+D97)/365.25</f>
        <v>34.214254413655112</v>
      </c>
      <c r="E98" s="42">
        <f t="shared" si="70"/>
        <v>34.214792962244495</v>
      </c>
      <c r="F98" s="42">
        <f t="shared" si="70"/>
        <v>34.214719249695037</v>
      </c>
      <c r="G98" s="42">
        <f t="shared" si="70"/>
        <v>34.214729436108549</v>
      </c>
      <c r="H98" s="42">
        <f t="shared" si="70"/>
        <v>34.214728030241659</v>
      </c>
      <c r="I98" s="42">
        <f t="shared" si="70"/>
        <v>34.214728224305226</v>
      </c>
      <c r="J98" s="42">
        <f t="shared" si="70"/>
        <v>34.214728197517609</v>
      </c>
      <c r="K98" s="42">
        <f t="shared" si="70"/>
        <v>34.214728201215294</v>
      </c>
      <c r="L98" s="42">
        <f t="shared" si="70"/>
        <v>34.214728200704847</v>
      </c>
      <c r="M98" s="42">
        <f t="shared" si="70"/>
        <v>34.214728200775312</v>
      </c>
      <c r="N98" s="42">
        <f t="shared" si="70"/>
        <v>34.214728200765627</v>
      </c>
      <c r="O98" s="42">
        <f t="shared" si="70"/>
        <v>34.21472820076692</v>
      </c>
      <c r="P98" s="42">
        <f t="shared" si="70"/>
        <v>34.214728200766743</v>
      </c>
      <c r="Q98" s="42">
        <f t="shared" si="70"/>
        <v>34.214728200766785</v>
      </c>
      <c r="R98" s="42">
        <f t="shared" si="70"/>
        <v>34.214728200766764</v>
      </c>
      <c r="S98" s="42">
        <f t="shared" si="70"/>
        <v>34.214728200766764</v>
      </c>
      <c r="T98" s="42">
        <f t="shared" si="70"/>
        <v>34.214728200766764</v>
      </c>
      <c r="U98" s="42">
        <f t="shared" si="70"/>
        <v>34.214728200766764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 s="42">
        <f>280.4603+360.00769*C98</f>
        <v>12599.205038310303</v>
      </c>
      <c r="D100" s="42">
        <f t="shared" ref="D100:U100" si="72">280.4603+360.00769*D98</f>
        <v>12597.854996532284</v>
      </c>
      <c r="E100" s="42">
        <f t="shared" si="72"/>
        <v>12598.048878165899</v>
      </c>
      <c r="F100" s="42">
        <f t="shared" si="72"/>
        <v>12598.022341081245</v>
      </c>
      <c r="G100" s="42">
        <f t="shared" si="72"/>
        <v>12598.026008268444</v>
      </c>
      <c r="H100" s="42">
        <f t="shared" si="72"/>
        <v>12598.02550214555</v>
      </c>
      <c r="I100" s="42">
        <f t="shared" si="72"/>
        <v>12598.025572009929</v>
      </c>
      <c r="J100" s="42">
        <f t="shared" si="72"/>
        <v>12598.02556236618</v>
      </c>
      <c r="K100" s="42">
        <f t="shared" si="72"/>
        <v>12598.025563697374</v>
      </c>
      <c r="L100" s="42">
        <f t="shared" si="72"/>
        <v>12598.025563513611</v>
      </c>
      <c r="M100" s="42">
        <f t="shared" si="72"/>
        <v>12598.025563538979</v>
      </c>
      <c r="N100" s="42">
        <f t="shared" si="72"/>
        <v>12598.025563535492</v>
      </c>
      <c r="O100" s="42">
        <f t="shared" si="72"/>
        <v>12598.025563535957</v>
      </c>
      <c r="P100" s="42">
        <f t="shared" si="72"/>
        <v>12598.025563535894</v>
      </c>
      <c r="Q100" s="42">
        <f t="shared" si="72"/>
        <v>12598.025563535908</v>
      </c>
      <c r="R100" s="42">
        <f t="shared" si="72"/>
        <v>12598.025563535901</v>
      </c>
      <c r="S100" s="42">
        <f t="shared" si="72"/>
        <v>12598.025563535901</v>
      </c>
      <c r="T100" s="42">
        <f t="shared" si="72"/>
        <v>12598.025563535901</v>
      </c>
      <c r="U100" s="42">
        <f t="shared" si="72"/>
        <v>12598.025563535901</v>
      </c>
    </row>
    <row r="101" spans="2:21">
      <c r="B101" s="2" t="s">
        <v>78</v>
      </c>
      <c r="C101" s="42">
        <f>C100+(1.9146-0.00005*C98)*SIN((359.991*C98+357.538)*C99)</f>
        <v>12601.058753888306</v>
      </c>
      <c r="D101" s="42">
        <f t="shared" ref="D101:U101" si="73">D100+(1.9146-0.00005*D98)*SIN((359.991*D98+357.538)*D99)</f>
        <v>12599.69707525661</v>
      </c>
      <c r="E101" s="42">
        <f t="shared" si="73"/>
        <v>12599.892691117067</v>
      </c>
      <c r="F101" s="42">
        <f t="shared" si="73"/>
        <v>12599.865917910824</v>
      </c>
      <c r="G101" s="42">
        <f t="shared" si="73"/>
        <v>12599.869617751458</v>
      </c>
      <c r="H101" s="42">
        <f t="shared" si="73"/>
        <v>12599.869107122386</v>
      </c>
      <c r="I101" s="42">
        <f t="shared" si="73"/>
        <v>12599.869177608798</v>
      </c>
      <c r="J101" s="42">
        <f t="shared" si="73"/>
        <v>12599.869167879186</v>
      </c>
      <c r="K101" s="42">
        <f t="shared" si="73"/>
        <v>12599.869169222233</v>
      </c>
      <c r="L101" s="42">
        <f t="shared" si="73"/>
        <v>12599.869169036834</v>
      </c>
      <c r="M101" s="42">
        <f t="shared" si="73"/>
        <v>12599.869169062427</v>
      </c>
      <c r="N101" s="42">
        <f t="shared" si="73"/>
        <v>12599.869169058909</v>
      </c>
      <c r="O101" s="42">
        <f t="shared" si="73"/>
        <v>12599.869169059379</v>
      </c>
      <c r="P101" s="42">
        <f t="shared" si="73"/>
        <v>12599.869169059315</v>
      </c>
      <c r="Q101" s="42">
        <f t="shared" si="73"/>
        <v>12599.86916905933</v>
      </c>
      <c r="R101" s="42">
        <f t="shared" si="73"/>
        <v>12599.869169059322</v>
      </c>
      <c r="S101" s="42">
        <f t="shared" si="73"/>
        <v>12599.869169059322</v>
      </c>
      <c r="T101" s="42">
        <f t="shared" si="73"/>
        <v>12599.869169059322</v>
      </c>
      <c r="U101" s="42">
        <f t="shared" si="73"/>
        <v>12599.869169059322</v>
      </c>
    </row>
    <row r="102" spans="2:21">
      <c r="B102" s="2" t="s">
        <v>81</v>
      </c>
      <c r="C102" s="42">
        <f>C101+0.02*SIN((719.981*C98+355.05)*C99)</f>
        <v>12601.068339044121</v>
      </c>
      <c r="D102" s="42">
        <f t="shared" ref="D102:U102" si="74">D101+0.02*SIN((719.981*D98+355.05)*D99)</f>
        <v>12599.707476640488</v>
      </c>
      <c r="E102" s="42">
        <f t="shared" si="74"/>
        <v>12599.902976659268</v>
      </c>
      <c r="F102" s="42">
        <f t="shared" si="74"/>
        <v>12599.876219336522</v>
      </c>
      <c r="G102" s="42">
        <f t="shared" si="74"/>
        <v>12599.879916982723</v>
      </c>
      <c r="H102" s="42">
        <f t="shared" si="74"/>
        <v>12599.879406656524</v>
      </c>
      <c r="I102" s="42">
        <f t="shared" si="74"/>
        <v>12599.879477101129</v>
      </c>
      <c r="J102" s="42">
        <f t="shared" si="74"/>
        <v>12599.879467377288</v>
      </c>
      <c r="K102" s="42">
        <f t="shared" si="74"/>
        <v>12599.879468719539</v>
      </c>
      <c r="L102" s="42">
        <f t="shared" si="74"/>
        <v>12599.879468534249</v>
      </c>
      <c r="M102" s="42">
        <f t="shared" si="74"/>
        <v>12599.879468559828</v>
      </c>
      <c r="N102" s="42">
        <f t="shared" si="74"/>
        <v>12599.879468556312</v>
      </c>
      <c r="O102" s="42">
        <f t="shared" si="74"/>
        <v>12599.879468556781</v>
      </c>
      <c r="P102" s="42">
        <f t="shared" si="74"/>
        <v>12599.879468556717</v>
      </c>
      <c r="Q102" s="42">
        <f t="shared" si="74"/>
        <v>12599.879468556732</v>
      </c>
      <c r="R102" s="42">
        <f t="shared" si="74"/>
        <v>12599.879468556725</v>
      </c>
      <c r="S102" s="42">
        <f t="shared" si="74"/>
        <v>12599.879468556725</v>
      </c>
      <c r="T102" s="42">
        <f t="shared" si="74"/>
        <v>12599.879468556725</v>
      </c>
      <c r="U102" s="42">
        <f t="shared" si="74"/>
        <v>12599.879468556725</v>
      </c>
    </row>
    <row r="103" spans="2:21">
      <c r="B103" s="2" t="s">
        <v>82</v>
      </c>
      <c r="C103" s="42">
        <f>C102+0.0048*SIN((19.341*C98+234.95)*C99)</f>
        <v>12601.068610297618</v>
      </c>
      <c r="D103" s="42">
        <f t="shared" ref="D103:U103" si="75">D102+0.0048*SIN((19.341*D98+234.95)*D99)</f>
        <v>12599.707753960267</v>
      </c>
      <c r="E103" s="42">
        <f t="shared" si="75"/>
        <v>12599.903253107886</v>
      </c>
      <c r="F103" s="42">
        <f t="shared" si="75"/>
        <v>12599.876495904378</v>
      </c>
      <c r="G103" s="42">
        <f t="shared" si="75"/>
        <v>12599.880193534103</v>
      </c>
      <c r="H103" s="42">
        <f t="shared" si="75"/>
        <v>12599.879683210178</v>
      </c>
      <c r="I103" s="42">
        <f t="shared" si="75"/>
        <v>12599.879753654468</v>
      </c>
      <c r="J103" s="42">
        <f t="shared" si="75"/>
        <v>12599.879743930671</v>
      </c>
      <c r="K103" s="42">
        <f t="shared" si="75"/>
        <v>12599.879745272916</v>
      </c>
      <c r="L103" s="42">
        <f t="shared" si="75"/>
        <v>12599.879745087626</v>
      </c>
      <c r="M103" s="42">
        <f t="shared" si="75"/>
        <v>12599.879745113205</v>
      </c>
      <c r="N103" s="42">
        <f t="shared" si="75"/>
        <v>12599.879745109689</v>
      </c>
      <c r="O103" s="42">
        <f t="shared" si="75"/>
        <v>12599.879745110158</v>
      </c>
      <c r="P103" s="42">
        <f t="shared" si="75"/>
        <v>12599.879745110095</v>
      </c>
      <c r="Q103" s="42">
        <f t="shared" si="75"/>
        <v>12599.879745110109</v>
      </c>
      <c r="R103" s="42">
        <f t="shared" si="75"/>
        <v>12599.879745110102</v>
      </c>
      <c r="S103" s="42">
        <f t="shared" si="75"/>
        <v>12599.879745110102</v>
      </c>
      <c r="T103" s="42">
        <f t="shared" si="75"/>
        <v>12599.879745110102</v>
      </c>
      <c r="U103" s="42">
        <f t="shared" si="75"/>
        <v>12599.879745110102</v>
      </c>
    </row>
    <row r="104" spans="2:21">
      <c r="B104" s="2" t="s">
        <v>83</v>
      </c>
      <c r="C104" s="42">
        <f>C103+0.002*SIN((329.64*C98+247.1)*C99)</f>
        <v>12601.068844435982</v>
      </c>
      <c r="D104" s="42">
        <f t="shared" ref="D104:U104" si="76">D103+0.002*SIN((329.64*D98+247.1)*D99)</f>
        <v>12599.707945193986</v>
      </c>
      <c r="E104" s="42">
        <f t="shared" si="76"/>
        <v>12599.903450509153</v>
      </c>
      <c r="F104" s="42">
        <f t="shared" si="76"/>
        <v>12599.876692461587</v>
      </c>
      <c r="G104" s="42">
        <f t="shared" si="76"/>
        <v>12599.880390207956</v>
      </c>
      <c r="H104" s="42">
        <f t="shared" si="76"/>
        <v>12599.879879867931</v>
      </c>
      <c r="I104" s="42">
        <f t="shared" si="76"/>
        <v>12599.879950314444</v>
      </c>
      <c r="J104" s="42">
        <f t="shared" si="76"/>
        <v>12599.879940590341</v>
      </c>
      <c r="K104" s="42">
        <f t="shared" si="76"/>
        <v>12599.879941932628</v>
      </c>
      <c r="L104" s="42">
        <f t="shared" si="76"/>
        <v>12599.879941747333</v>
      </c>
      <c r="M104" s="42">
        <f t="shared" si="76"/>
        <v>12599.879941772911</v>
      </c>
      <c r="N104" s="42">
        <f t="shared" si="76"/>
        <v>12599.879941769395</v>
      </c>
      <c r="O104" s="42">
        <f t="shared" si="76"/>
        <v>12599.879941769865</v>
      </c>
      <c r="P104" s="42">
        <f t="shared" si="76"/>
        <v>12599.879941769801</v>
      </c>
      <c r="Q104" s="42">
        <f t="shared" si="76"/>
        <v>12599.879941769816</v>
      </c>
      <c r="R104" s="42">
        <f t="shared" si="76"/>
        <v>12599.879941769808</v>
      </c>
      <c r="S104" s="42">
        <f t="shared" si="76"/>
        <v>12599.879941769808</v>
      </c>
      <c r="T104" s="42">
        <f t="shared" si="76"/>
        <v>12599.879941769808</v>
      </c>
      <c r="U104" s="42">
        <f t="shared" si="76"/>
        <v>12599.879941769808</v>
      </c>
    </row>
    <row r="105" spans="2:21">
      <c r="B105" s="2" t="s">
        <v>84</v>
      </c>
      <c r="C105" s="42">
        <f>C104+0.0018*SIN((4452.67*C98+297.8)*C99)</f>
        <v>12601.069438824376</v>
      </c>
      <c r="D105" s="42">
        <f t="shared" ref="D105:U105" si="77">D104+0.0018*SIN((4452.67*D98+297.8)*D99)</f>
        <v>12599.708026351502</v>
      </c>
      <c r="E105" s="42">
        <f t="shared" si="77"/>
        <v>12599.903606831756</v>
      </c>
      <c r="F105" s="42">
        <f t="shared" si="77"/>
        <v>12599.876838509377</v>
      </c>
      <c r="G105" s="42">
        <f t="shared" si="77"/>
        <v>12599.880537675926</v>
      </c>
      <c r="H105" s="42">
        <f t="shared" si="77"/>
        <v>12599.880027139903</v>
      </c>
      <c r="I105" s="42">
        <f t="shared" si="77"/>
        <v>12599.88009761347</v>
      </c>
      <c r="J105" s="42">
        <f t="shared" si="77"/>
        <v>12599.880087885633</v>
      </c>
      <c r="K105" s="42">
        <f t="shared" si="77"/>
        <v>12599.880089228436</v>
      </c>
      <c r="L105" s="42">
        <f t="shared" si="77"/>
        <v>12599.88008904307</v>
      </c>
      <c r="M105" s="42">
        <f t="shared" si="77"/>
        <v>12599.880089068658</v>
      </c>
      <c r="N105" s="42">
        <f t="shared" si="77"/>
        <v>12599.88008906514</v>
      </c>
      <c r="O105" s="42">
        <f t="shared" si="77"/>
        <v>12599.880089065609</v>
      </c>
      <c r="P105" s="42">
        <f t="shared" si="77"/>
        <v>12599.880089065546</v>
      </c>
      <c r="Q105" s="42">
        <f t="shared" si="77"/>
        <v>12599.88008906556</v>
      </c>
      <c r="R105" s="42">
        <f t="shared" si="77"/>
        <v>12599.880089065553</v>
      </c>
      <c r="S105" s="42">
        <f t="shared" si="77"/>
        <v>12599.880089065553</v>
      </c>
      <c r="T105" s="42">
        <f t="shared" si="77"/>
        <v>12599.880089065553</v>
      </c>
      <c r="U105" s="42">
        <f t="shared" si="77"/>
        <v>12599.880089065553</v>
      </c>
    </row>
    <row r="106" spans="2:21">
      <c r="B106" s="2" t="s">
        <v>85</v>
      </c>
      <c r="C106" s="42">
        <f>C105+0.0018*SIN((0.2*C98+251.3)*C99)</f>
        <v>12601.067677226261</v>
      </c>
      <c r="D106" s="42">
        <f t="shared" ref="D106:U106" si="78">D105+0.0018*SIN((0.2*D98+251.3)*D99)</f>
        <v>12599.70626475823</v>
      </c>
      <c r="E106" s="42">
        <f t="shared" si="78"/>
        <v>12599.901845237788</v>
      </c>
      <c r="F106" s="42">
        <f t="shared" si="78"/>
        <v>12599.875076915505</v>
      </c>
      <c r="G106" s="42">
        <f t="shared" si="78"/>
        <v>12599.87877608204</v>
      </c>
      <c r="H106" s="42">
        <f t="shared" si="78"/>
        <v>12599.878265546018</v>
      </c>
      <c r="I106" s="42">
        <f t="shared" si="78"/>
        <v>12599.878336019585</v>
      </c>
      <c r="J106" s="42">
        <f t="shared" si="78"/>
        <v>12599.878326291748</v>
      </c>
      <c r="K106" s="42">
        <f t="shared" si="78"/>
        <v>12599.878327634551</v>
      </c>
      <c r="L106" s="42">
        <f t="shared" si="78"/>
        <v>12599.878327449185</v>
      </c>
      <c r="M106" s="42">
        <f t="shared" si="78"/>
        <v>12599.878327474773</v>
      </c>
      <c r="N106" s="42">
        <f t="shared" si="78"/>
        <v>12599.878327471255</v>
      </c>
      <c r="O106" s="42">
        <f t="shared" si="78"/>
        <v>12599.878327471724</v>
      </c>
      <c r="P106" s="42">
        <f t="shared" si="78"/>
        <v>12599.878327471661</v>
      </c>
      <c r="Q106" s="42">
        <f t="shared" si="78"/>
        <v>12599.878327471675</v>
      </c>
      <c r="R106" s="42">
        <f t="shared" si="78"/>
        <v>12599.878327471668</v>
      </c>
      <c r="S106" s="42">
        <f t="shared" si="78"/>
        <v>12599.878327471668</v>
      </c>
      <c r="T106" s="42">
        <f t="shared" si="78"/>
        <v>12599.878327471668</v>
      </c>
      <c r="U106" s="42">
        <f t="shared" si="78"/>
        <v>12599.878327471668</v>
      </c>
    </row>
    <row r="107" spans="2:21">
      <c r="B107" s="2" t="s">
        <v>86</v>
      </c>
      <c r="C107" s="42">
        <f>C106+0.0015*SIN((450.37*C98+343.2)*C99)</f>
        <v>12601.06618081232</v>
      </c>
      <c r="D107" s="42">
        <f t="shared" ref="D107:U107" si="79">D106+0.0015*SIN((450.37*D98+343.2)*D99)</f>
        <v>12599.704765939225</v>
      </c>
      <c r="E107" s="42">
        <f t="shared" si="79"/>
        <v>12599.900346684137</v>
      </c>
      <c r="F107" s="42">
        <f t="shared" si="79"/>
        <v>12599.873578323948</v>
      </c>
      <c r="G107" s="42">
        <f t="shared" si="79"/>
        <v>12599.877277495691</v>
      </c>
      <c r="H107" s="42">
        <f t="shared" si="79"/>
        <v>12599.876766958951</v>
      </c>
      <c r="I107" s="42">
        <f t="shared" si="79"/>
        <v>12599.876837432617</v>
      </c>
      <c r="J107" s="42">
        <f t="shared" si="79"/>
        <v>12599.876827704766</v>
      </c>
      <c r="K107" s="42">
        <f t="shared" si="79"/>
        <v>12599.876829047571</v>
      </c>
      <c r="L107" s="42">
        <f t="shared" si="79"/>
        <v>12599.876828862205</v>
      </c>
      <c r="M107" s="42">
        <f t="shared" si="79"/>
        <v>12599.876828887793</v>
      </c>
      <c r="N107" s="42">
        <f t="shared" si="79"/>
        <v>12599.876828884275</v>
      </c>
      <c r="O107" s="42">
        <f t="shared" si="79"/>
        <v>12599.876828884744</v>
      </c>
      <c r="P107" s="42">
        <f t="shared" si="79"/>
        <v>12599.87682888468</v>
      </c>
      <c r="Q107" s="42">
        <f t="shared" si="79"/>
        <v>12599.876828884695</v>
      </c>
      <c r="R107" s="42">
        <f t="shared" si="79"/>
        <v>12599.876828884688</v>
      </c>
      <c r="S107" s="42">
        <f t="shared" si="79"/>
        <v>12599.876828884688</v>
      </c>
      <c r="T107" s="42">
        <f t="shared" si="79"/>
        <v>12599.876828884688</v>
      </c>
      <c r="U107" s="42">
        <f t="shared" si="79"/>
        <v>12599.876828884688</v>
      </c>
    </row>
    <row r="108" spans="2:21">
      <c r="B108" s="2" t="s">
        <v>87</v>
      </c>
      <c r="C108" s="42">
        <f>C107+0.0013*SIN((225.18*C98+81.4)*C99)</f>
        <v>12601.065236105596</v>
      </c>
      <c r="D108" s="42">
        <f t="shared" ref="D108:U108" si="80">D107+0.0013*SIN((225.18*D98+81.4)*D99)</f>
        <v>12599.703834496442</v>
      </c>
      <c r="E108" s="42">
        <f t="shared" si="80"/>
        <v>12599.899413323988</v>
      </c>
      <c r="F108" s="42">
        <f t="shared" si="80"/>
        <v>12599.872645225989</v>
      </c>
      <c r="G108" s="42">
        <f t="shared" si="80"/>
        <v>12599.876344361493</v>
      </c>
      <c r="H108" s="42">
        <f t="shared" si="80"/>
        <v>12599.875833829756</v>
      </c>
      <c r="I108" s="42">
        <f t="shared" si="80"/>
        <v>12599.875904302731</v>
      </c>
      <c r="J108" s="42">
        <f t="shared" si="80"/>
        <v>12599.875894574976</v>
      </c>
      <c r="K108" s="42">
        <f t="shared" si="80"/>
        <v>12599.875895917767</v>
      </c>
      <c r="L108" s="42">
        <f t="shared" si="80"/>
        <v>12599.875895732403</v>
      </c>
      <c r="M108" s="42">
        <f t="shared" si="80"/>
        <v>12599.87589575799</v>
      </c>
      <c r="N108" s="42">
        <f t="shared" si="80"/>
        <v>12599.875895754472</v>
      </c>
      <c r="O108" s="42">
        <f t="shared" si="80"/>
        <v>12599.875895754942</v>
      </c>
      <c r="P108" s="42">
        <f t="shared" si="80"/>
        <v>12599.875895754878</v>
      </c>
      <c r="Q108" s="42">
        <f t="shared" si="80"/>
        <v>12599.875895754893</v>
      </c>
      <c r="R108" s="42">
        <f t="shared" si="80"/>
        <v>12599.875895754885</v>
      </c>
      <c r="S108" s="42">
        <f t="shared" si="80"/>
        <v>12599.875895754885</v>
      </c>
      <c r="T108" s="42">
        <f t="shared" si="80"/>
        <v>12599.875895754885</v>
      </c>
      <c r="U108" s="42">
        <f t="shared" si="80"/>
        <v>12599.875895754885</v>
      </c>
    </row>
    <row r="109" spans="2:21">
      <c r="B109" s="2" t="s">
        <v>88</v>
      </c>
      <c r="C109" s="42">
        <f>C108+0.0008*SIN((659.29*C98+132.5)*C99)</f>
        <v>12601.065403638711</v>
      </c>
      <c r="D109" s="42">
        <f t="shared" ref="D109:U109" si="81">D108+0.0008*SIN((659.29*D98+132.5)*D99)</f>
        <v>12599.70396812885</v>
      </c>
      <c r="E109" s="42">
        <f t="shared" si="81"/>
        <v>12599.899551841714</v>
      </c>
      <c r="F109" s="42">
        <f t="shared" si="81"/>
        <v>12599.872783075358</v>
      </c>
      <c r="G109" s="42">
        <f t="shared" si="81"/>
        <v>12599.876482303229</v>
      </c>
      <c r="H109" s="42">
        <f t="shared" si="81"/>
        <v>12599.875971758744</v>
      </c>
      <c r="I109" s="42">
        <f t="shared" si="81"/>
        <v>12599.87604223348</v>
      </c>
      <c r="J109" s="42">
        <f t="shared" si="81"/>
        <v>12599.876032505481</v>
      </c>
      <c r="K109" s="42">
        <f t="shared" si="81"/>
        <v>12599.876033848304</v>
      </c>
      <c r="L109" s="42">
        <f t="shared" si="81"/>
        <v>12599.876033662937</v>
      </c>
      <c r="M109" s="42">
        <f t="shared" si="81"/>
        <v>12599.876033688524</v>
      </c>
      <c r="N109" s="42">
        <f t="shared" si="81"/>
        <v>12599.876033685006</v>
      </c>
      <c r="O109" s="42">
        <f t="shared" si="81"/>
        <v>12599.876033685476</v>
      </c>
      <c r="P109" s="42">
        <f t="shared" si="81"/>
        <v>12599.876033685412</v>
      </c>
      <c r="Q109" s="42">
        <f t="shared" si="81"/>
        <v>12599.876033685427</v>
      </c>
      <c r="R109" s="42">
        <f t="shared" si="81"/>
        <v>12599.876033685419</v>
      </c>
      <c r="S109" s="42">
        <f t="shared" si="81"/>
        <v>12599.876033685419</v>
      </c>
      <c r="T109" s="42">
        <f t="shared" si="81"/>
        <v>12599.876033685419</v>
      </c>
      <c r="U109" s="42">
        <f t="shared" si="81"/>
        <v>12599.876033685419</v>
      </c>
    </row>
    <row r="110" spans="2:21">
      <c r="B110" s="2" t="s">
        <v>89</v>
      </c>
      <c r="C110" s="42">
        <f>C109+0.0007*SIN((90.38*C98+153.3)*C99)</f>
        <v>12601.065475875934</v>
      </c>
      <c r="D110" s="42">
        <f t="shared" ref="D110:U110" si="82">D109+0.0007*SIN((90.38*D98+153.3)*D99)</f>
        <v>12599.70403624615</v>
      </c>
      <c r="E110" s="42">
        <f t="shared" si="82"/>
        <v>12599.899620550832</v>
      </c>
      <c r="F110" s="42">
        <f t="shared" si="82"/>
        <v>12599.872851703476</v>
      </c>
      <c r="G110" s="42">
        <f t="shared" si="82"/>
        <v>12599.876550942541</v>
      </c>
      <c r="H110" s="42">
        <f t="shared" si="82"/>
        <v>12599.87604039651</v>
      </c>
      <c r="I110" s="42">
        <f t="shared" si="82"/>
        <v>12599.876110871459</v>
      </c>
      <c r="J110" s="42">
        <f t="shared" si="82"/>
        <v>12599.876101143431</v>
      </c>
      <c r="K110" s="42">
        <f t="shared" si="82"/>
        <v>12599.876102486258</v>
      </c>
      <c r="L110" s="42">
        <f t="shared" si="82"/>
        <v>12599.87610230089</v>
      </c>
      <c r="M110" s="42">
        <f t="shared" si="82"/>
        <v>12599.876102326478</v>
      </c>
      <c r="N110" s="42">
        <f t="shared" si="82"/>
        <v>12599.87610232296</v>
      </c>
      <c r="O110" s="42">
        <f t="shared" si="82"/>
        <v>12599.876102323429</v>
      </c>
      <c r="P110" s="42">
        <f t="shared" si="82"/>
        <v>12599.876102323366</v>
      </c>
      <c r="Q110" s="42">
        <f t="shared" si="82"/>
        <v>12599.87610232338</v>
      </c>
      <c r="R110" s="42">
        <f t="shared" si="82"/>
        <v>12599.876102323373</v>
      </c>
      <c r="S110" s="42">
        <f t="shared" si="82"/>
        <v>12599.876102323373</v>
      </c>
      <c r="T110" s="42">
        <f t="shared" si="82"/>
        <v>12599.876102323373</v>
      </c>
      <c r="U110" s="42">
        <f t="shared" si="82"/>
        <v>12599.876102323373</v>
      </c>
    </row>
    <row r="111" spans="2:21">
      <c r="B111" s="2" t="s">
        <v>90</v>
      </c>
      <c r="C111" s="42">
        <f>C110+0.0007*SIN((30.35*C98+206.8)*C99)</f>
        <v>12601.065653312267</v>
      </c>
      <c r="D111" s="42">
        <f t="shared" ref="D111:U111" si="83">D110+0.0007*SIN((30.35*D98+206.8)*D99)</f>
        <v>12599.704215027215</v>
      </c>
      <c r="E111" s="42">
        <f t="shared" si="83"/>
        <v>12599.899799138822</v>
      </c>
      <c r="F111" s="42">
        <f t="shared" si="83"/>
        <v>12599.873030317895</v>
      </c>
      <c r="G111" s="42">
        <f t="shared" si="83"/>
        <v>12599.876729553307</v>
      </c>
      <c r="H111" s="42">
        <f t="shared" si="83"/>
        <v>12599.87621900778</v>
      </c>
      <c r="I111" s="42">
        <f t="shared" si="83"/>
        <v>12599.87628948266</v>
      </c>
      <c r="J111" s="42">
        <f t="shared" si="83"/>
        <v>12599.876279754641</v>
      </c>
      <c r="K111" s="42">
        <f t="shared" si="83"/>
        <v>12599.876281097466</v>
      </c>
      <c r="L111" s="42">
        <f t="shared" si="83"/>
        <v>12599.876280912098</v>
      </c>
      <c r="M111" s="42">
        <f t="shared" si="83"/>
        <v>12599.876280937686</v>
      </c>
      <c r="N111" s="42">
        <f t="shared" si="83"/>
        <v>12599.876280934168</v>
      </c>
      <c r="O111" s="42">
        <f t="shared" si="83"/>
        <v>12599.876280934637</v>
      </c>
      <c r="P111" s="42">
        <f t="shared" si="83"/>
        <v>12599.876280934574</v>
      </c>
      <c r="Q111" s="42">
        <f t="shared" si="83"/>
        <v>12599.876280934588</v>
      </c>
      <c r="R111" s="42">
        <f t="shared" si="83"/>
        <v>12599.876280934581</v>
      </c>
      <c r="S111" s="42">
        <f t="shared" si="83"/>
        <v>12599.876280934581</v>
      </c>
      <c r="T111" s="42">
        <f t="shared" si="83"/>
        <v>12599.876280934581</v>
      </c>
      <c r="U111" s="42">
        <f t="shared" si="83"/>
        <v>12599.876280934581</v>
      </c>
    </row>
    <row r="112" spans="2:21">
      <c r="B112" s="2" t="s">
        <v>91</v>
      </c>
      <c r="C112" s="42">
        <f>C111+0.0006*SIN((337.18*C98+29.8)*C99)</f>
        <v>12601.066095160013</v>
      </c>
      <c r="D112" s="42">
        <f t="shared" ref="D112:U112" si="84">D111+0.0006*SIN((337.18*D98+29.8)*D99)</f>
        <v>12599.704647810027</v>
      </c>
      <c r="E112" s="42">
        <f t="shared" si="84"/>
        <v>12599.900233236529</v>
      </c>
      <c r="F112" s="42">
        <f t="shared" si="84"/>
        <v>12599.873464235887</v>
      </c>
      <c r="G112" s="42">
        <f t="shared" si="84"/>
        <v>12599.877163496139</v>
      </c>
      <c r="H112" s="42">
        <f t="shared" si="84"/>
        <v>12599.876652947183</v>
      </c>
      <c r="I112" s="42">
        <f t="shared" si="84"/>
        <v>12599.876723422536</v>
      </c>
      <c r="J112" s="42">
        <f t="shared" si="84"/>
        <v>12599.876713694452</v>
      </c>
      <c r="K112" s="42">
        <f t="shared" si="84"/>
        <v>12599.876715037286</v>
      </c>
      <c r="L112" s="42">
        <f t="shared" si="84"/>
        <v>12599.876714851916</v>
      </c>
      <c r="M112" s="42">
        <f t="shared" si="84"/>
        <v>12599.876714877506</v>
      </c>
      <c r="N112" s="42">
        <f t="shared" si="84"/>
        <v>12599.876714873988</v>
      </c>
      <c r="O112" s="42">
        <f t="shared" si="84"/>
        <v>12599.876714874457</v>
      </c>
      <c r="P112" s="42">
        <f t="shared" si="84"/>
        <v>12599.876714874394</v>
      </c>
      <c r="Q112" s="42">
        <f t="shared" si="84"/>
        <v>12599.876714874408</v>
      </c>
      <c r="R112" s="42">
        <f t="shared" si="84"/>
        <v>12599.876714874401</v>
      </c>
      <c r="S112" s="42">
        <f t="shared" si="84"/>
        <v>12599.876714874401</v>
      </c>
      <c r="T112" s="42">
        <f t="shared" si="84"/>
        <v>12599.876714874401</v>
      </c>
      <c r="U112" s="42">
        <f t="shared" si="84"/>
        <v>12599.876714874401</v>
      </c>
    </row>
    <row r="113" spans="2:21">
      <c r="B113" s="2" t="s">
        <v>92</v>
      </c>
      <c r="C113" s="42">
        <f>C112+0.0005*SIN((1.5*C98+207.4)*C99)</f>
        <v>12601.065604806558</v>
      </c>
      <c r="D113" s="42">
        <f t="shared" ref="D113:U113" si="85">D112+0.0005*SIN((1.5*D98+207.4)*D99)</f>
        <v>12599.704157466171</v>
      </c>
      <c r="E113" s="42">
        <f t="shared" si="85"/>
        <v>12599.899742891293</v>
      </c>
      <c r="F113" s="42">
        <f t="shared" si="85"/>
        <v>12599.872973890841</v>
      </c>
      <c r="G113" s="42">
        <f t="shared" si="85"/>
        <v>12599.876673151066</v>
      </c>
      <c r="H113" s="42">
        <f t="shared" si="85"/>
        <v>12599.876162602113</v>
      </c>
      <c r="I113" s="42">
        <f t="shared" si="85"/>
        <v>12599.876233077466</v>
      </c>
      <c r="J113" s="42">
        <f t="shared" si="85"/>
        <v>12599.876223349382</v>
      </c>
      <c r="K113" s="42">
        <f t="shared" si="85"/>
        <v>12599.876224692216</v>
      </c>
      <c r="L113" s="42">
        <f t="shared" si="85"/>
        <v>12599.876224506846</v>
      </c>
      <c r="M113" s="42">
        <f t="shared" si="85"/>
        <v>12599.876224532436</v>
      </c>
      <c r="N113" s="42">
        <f t="shared" si="85"/>
        <v>12599.876224528918</v>
      </c>
      <c r="O113" s="42">
        <f t="shared" si="85"/>
        <v>12599.876224529387</v>
      </c>
      <c r="P113" s="42">
        <f t="shared" si="85"/>
        <v>12599.876224529324</v>
      </c>
      <c r="Q113" s="42">
        <f t="shared" si="85"/>
        <v>12599.876224529338</v>
      </c>
      <c r="R113" s="42">
        <f t="shared" si="85"/>
        <v>12599.876224529331</v>
      </c>
      <c r="S113" s="42">
        <f t="shared" si="85"/>
        <v>12599.876224529331</v>
      </c>
      <c r="T113" s="42">
        <f t="shared" si="85"/>
        <v>12599.876224529331</v>
      </c>
      <c r="U113" s="42">
        <f t="shared" si="85"/>
        <v>12599.876224529331</v>
      </c>
    </row>
    <row r="114" spans="2:21">
      <c r="B114" s="2" t="s">
        <v>93</v>
      </c>
      <c r="C114" s="42">
        <f>C113+0.0005*SIN((22.81*C98+291.2)*C99)</f>
        <v>12601.065532737966</v>
      </c>
      <c r="D114" s="42">
        <f t="shared" ref="D114:U114" si="86">D113+0.0005*SIN((22.81*D98+291.2)*D99)</f>
        <v>12599.704084658992</v>
      </c>
      <c r="E114" s="42">
        <f t="shared" si="86"/>
        <v>12599.899670190174</v>
      </c>
      <c r="F114" s="42">
        <f t="shared" si="86"/>
        <v>12599.872901175206</v>
      </c>
      <c r="G114" s="42">
        <f t="shared" si="86"/>
        <v>12599.876600437437</v>
      </c>
      <c r="H114" s="42">
        <f t="shared" si="86"/>
        <v>12599.876089888206</v>
      </c>
      <c r="I114" s="42">
        <f t="shared" si="86"/>
        <v>12599.876160363598</v>
      </c>
      <c r="J114" s="42">
        <f t="shared" si="86"/>
        <v>12599.876150635508</v>
      </c>
      <c r="K114" s="42">
        <f t="shared" si="86"/>
        <v>12599.876151978344</v>
      </c>
      <c r="L114" s="42">
        <f t="shared" si="86"/>
        <v>12599.876151792974</v>
      </c>
      <c r="M114" s="42">
        <f t="shared" si="86"/>
        <v>12599.876151818564</v>
      </c>
      <c r="N114" s="42">
        <f t="shared" si="86"/>
        <v>12599.876151815046</v>
      </c>
      <c r="O114" s="42">
        <f t="shared" si="86"/>
        <v>12599.876151815515</v>
      </c>
      <c r="P114" s="42">
        <f t="shared" si="86"/>
        <v>12599.876151815452</v>
      </c>
      <c r="Q114" s="42">
        <f t="shared" si="86"/>
        <v>12599.876151815466</v>
      </c>
      <c r="R114" s="42">
        <f t="shared" si="86"/>
        <v>12599.876151815459</v>
      </c>
      <c r="S114" s="42">
        <f t="shared" si="86"/>
        <v>12599.876151815459</v>
      </c>
      <c r="T114" s="42">
        <f t="shared" si="86"/>
        <v>12599.876151815459</v>
      </c>
      <c r="U114" s="42">
        <f t="shared" si="86"/>
        <v>12599.876151815459</v>
      </c>
    </row>
    <row r="115" spans="2:21">
      <c r="B115" s="2" t="s">
        <v>94</v>
      </c>
      <c r="C115" s="42">
        <f>C114+0.0004*SIN((315.56*C98+234.9)*C99)</f>
        <v>12601.06521440697</v>
      </c>
      <c r="D115" s="42">
        <f t="shared" ref="D115:U115" si="87">D114+0.0004*SIN((315.56*D98+234.9)*D99)</f>
        <v>12599.703771398017</v>
      </c>
      <c r="E115" s="42">
        <f t="shared" si="87"/>
        <v>12599.899356192816</v>
      </c>
      <c r="F115" s="42">
        <f t="shared" si="87"/>
        <v>12599.872587278476</v>
      </c>
      <c r="G115" s="42">
        <f t="shared" si="87"/>
        <v>12599.876286526798</v>
      </c>
      <c r="H115" s="42">
        <f t="shared" si="87"/>
        <v>12599.875775979488</v>
      </c>
      <c r="I115" s="42">
        <f t="shared" si="87"/>
        <v>12599.875846454614</v>
      </c>
      <c r="J115" s="42">
        <f t="shared" si="87"/>
        <v>12599.87583672656</v>
      </c>
      <c r="K115" s="42">
        <f t="shared" si="87"/>
        <v>12599.875838069391</v>
      </c>
      <c r="L115" s="42">
        <f t="shared" si="87"/>
        <v>12599.875837884023</v>
      </c>
      <c r="M115" s="42">
        <f t="shared" si="87"/>
        <v>12599.875837909613</v>
      </c>
      <c r="N115" s="42">
        <f t="shared" si="87"/>
        <v>12599.875837906095</v>
      </c>
      <c r="O115" s="42">
        <f t="shared" si="87"/>
        <v>12599.875837906564</v>
      </c>
      <c r="P115" s="42">
        <f t="shared" si="87"/>
        <v>12599.8758379065</v>
      </c>
      <c r="Q115" s="42">
        <f t="shared" si="87"/>
        <v>12599.875837906515</v>
      </c>
      <c r="R115" s="42">
        <f t="shared" si="87"/>
        <v>12599.875837906508</v>
      </c>
      <c r="S115" s="42">
        <f t="shared" si="87"/>
        <v>12599.875837906508</v>
      </c>
      <c r="T115" s="42">
        <f t="shared" si="87"/>
        <v>12599.875837906508</v>
      </c>
      <c r="U115" s="42">
        <f t="shared" si="87"/>
        <v>12599.875837906508</v>
      </c>
    </row>
    <row r="116" spans="2:21">
      <c r="B116" s="2" t="s">
        <v>95</v>
      </c>
      <c r="C116" s="42">
        <f>C115+0.0004*SIN((299.3*C98+157.3)*C99)</f>
        <v>12601.064950661987</v>
      </c>
      <c r="D116" s="42">
        <f t="shared" ref="D116:U116" si="88">D115+0.0004*SIN((299.3*D98+157.3)*D99)</f>
        <v>12599.703501812915</v>
      </c>
      <c r="E116" s="42">
        <f t="shared" si="88"/>
        <v>12599.899087440113</v>
      </c>
      <c r="F116" s="42">
        <f t="shared" si="88"/>
        <v>12599.872318411715</v>
      </c>
      <c r="G116" s="42">
        <f t="shared" si="88"/>
        <v>12599.876017675797</v>
      </c>
      <c r="H116" s="42">
        <f t="shared" si="88"/>
        <v>12599.875507126311</v>
      </c>
      <c r="I116" s="42">
        <f t="shared" si="88"/>
        <v>12599.875577601737</v>
      </c>
      <c r="J116" s="42">
        <f t="shared" si="88"/>
        <v>12599.875567873642</v>
      </c>
      <c r="K116" s="42">
        <f t="shared" si="88"/>
        <v>12599.875569216478</v>
      </c>
      <c r="L116" s="42">
        <f t="shared" si="88"/>
        <v>12599.87556903111</v>
      </c>
      <c r="M116" s="42">
        <f t="shared" si="88"/>
        <v>12599.8755690567</v>
      </c>
      <c r="N116" s="42">
        <f t="shared" si="88"/>
        <v>12599.875569053182</v>
      </c>
      <c r="O116" s="42">
        <f t="shared" si="88"/>
        <v>12599.875569053651</v>
      </c>
      <c r="P116" s="42">
        <f t="shared" si="88"/>
        <v>12599.875569053587</v>
      </c>
      <c r="Q116" s="42">
        <f t="shared" si="88"/>
        <v>12599.875569053602</v>
      </c>
      <c r="R116" s="42">
        <f t="shared" si="88"/>
        <v>12599.875569053595</v>
      </c>
      <c r="S116" s="42">
        <f t="shared" si="88"/>
        <v>12599.875569053595</v>
      </c>
      <c r="T116" s="42">
        <f t="shared" si="88"/>
        <v>12599.875569053595</v>
      </c>
      <c r="U116" s="42">
        <f t="shared" si="88"/>
        <v>12599.875569053595</v>
      </c>
    </row>
    <row r="117" spans="2:21">
      <c r="B117" s="2" t="s">
        <v>96</v>
      </c>
      <c r="C117" s="42">
        <f>C116+0.0004*SIN((720.02*C98+21.1)*C99)</f>
        <v>12601.064959404945</v>
      </c>
      <c r="D117" s="42">
        <f t="shared" ref="D117:U117" si="89">D116+0.0004*SIN((720.02*D98+21.1)*D99)</f>
        <v>12599.703529384949</v>
      </c>
      <c r="E117" s="42">
        <f t="shared" si="89"/>
        <v>12599.899112310859</v>
      </c>
      <c r="F117" s="42">
        <f t="shared" si="89"/>
        <v>12599.872343652263</v>
      </c>
      <c r="G117" s="42">
        <f t="shared" si="89"/>
        <v>12599.876042865242</v>
      </c>
      <c r="H117" s="42">
        <f t="shared" si="89"/>
        <v>12599.875532322811</v>
      </c>
      <c r="I117" s="42">
        <f t="shared" si="89"/>
        <v>12599.875602797263</v>
      </c>
      <c r="J117" s="42">
        <f t="shared" si="89"/>
        <v>12599.875593069301</v>
      </c>
      <c r="K117" s="42">
        <f t="shared" si="89"/>
        <v>12599.875594412119</v>
      </c>
      <c r="L117" s="42">
        <f t="shared" si="89"/>
        <v>12599.875594226754</v>
      </c>
      <c r="M117" s="42">
        <f t="shared" si="89"/>
        <v>12599.875594252342</v>
      </c>
      <c r="N117" s="42">
        <f t="shared" si="89"/>
        <v>12599.875594248824</v>
      </c>
      <c r="O117" s="42">
        <f t="shared" si="89"/>
        <v>12599.875594249293</v>
      </c>
      <c r="P117" s="42">
        <f t="shared" si="89"/>
        <v>12599.87559424923</v>
      </c>
      <c r="Q117" s="42">
        <f t="shared" si="89"/>
        <v>12599.875594249244</v>
      </c>
      <c r="R117" s="42">
        <f t="shared" si="89"/>
        <v>12599.875594249237</v>
      </c>
      <c r="S117" s="42">
        <f t="shared" si="89"/>
        <v>12599.875594249237</v>
      </c>
      <c r="T117" s="42">
        <f t="shared" si="89"/>
        <v>12599.875594249237</v>
      </c>
      <c r="U117" s="42">
        <f t="shared" si="89"/>
        <v>12599.875594249237</v>
      </c>
    </row>
    <row r="118" spans="2:21">
      <c r="B118" s="2" t="s">
        <v>97</v>
      </c>
      <c r="C118" s="42">
        <f>C117+0.0003*SIN((1079.97*C98+352.5)*C99)</f>
        <v>12601.064740290925</v>
      </c>
      <c r="D118" s="42">
        <f t="shared" ref="D118:U118" si="90">D117+0.0003*SIN((1079.97*D98+352.5)*D99)</f>
        <v>12599.703325290158</v>
      </c>
      <c r="E118" s="42">
        <f t="shared" si="90"/>
        <v>12599.898905994636</v>
      </c>
      <c r="F118" s="42">
        <f t="shared" si="90"/>
        <v>12599.872137638844</v>
      </c>
      <c r="G118" s="42">
        <f t="shared" si="90"/>
        <v>12599.875836809953</v>
      </c>
      <c r="H118" s="42">
        <f t="shared" si="90"/>
        <v>12599.875326273301</v>
      </c>
      <c r="I118" s="42">
        <f t="shared" si="90"/>
        <v>12599.875396746955</v>
      </c>
      <c r="J118" s="42">
        <f t="shared" si="90"/>
        <v>12599.875387019103</v>
      </c>
      <c r="K118" s="42">
        <f t="shared" si="90"/>
        <v>12599.875388361907</v>
      </c>
      <c r="L118" s="42">
        <f t="shared" si="90"/>
        <v>12599.875388176544</v>
      </c>
      <c r="M118" s="42">
        <f t="shared" si="90"/>
        <v>12599.875388202132</v>
      </c>
      <c r="N118" s="42">
        <f t="shared" si="90"/>
        <v>12599.875388198614</v>
      </c>
      <c r="O118" s="42">
        <f t="shared" si="90"/>
        <v>12599.875388199083</v>
      </c>
      <c r="P118" s="42">
        <f t="shared" si="90"/>
        <v>12599.87538819902</v>
      </c>
      <c r="Q118" s="42">
        <f t="shared" si="90"/>
        <v>12599.875388199034</v>
      </c>
      <c r="R118" s="42">
        <f t="shared" si="90"/>
        <v>12599.875388199027</v>
      </c>
      <c r="S118" s="42">
        <f t="shared" si="90"/>
        <v>12599.875388199027</v>
      </c>
      <c r="T118" s="42">
        <f t="shared" si="90"/>
        <v>12599.875388199027</v>
      </c>
      <c r="U118" s="42">
        <f t="shared" si="90"/>
        <v>12599.875388199027</v>
      </c>
    </row>
    <row r="119" spans="2:21">
      <c r="B119" s="2" t="s">
        <v>98</v>
      </c>
      <c r="C119" s="42">
        <f>C118+0.0003*SIN((44.43*C98+329.7)*C99)</f>
        <v>12601.064970124242</v>
      </c>
      <c r="D119" s="42">
        <f t="shared" ref="D119:U119" si="91">D118+0.0003*SIN((44.43*D98+329.7)*D99)</f>
        <v>12599.703554561811</v>
      </c>
      <c r="E119" s="42">
        <f t="shared" si="91"/>
        <v>12599.89913534707</v>
      </c>
      <c r="F119" s="42">
        <f t="shared" si="91"/>
        <v>12599.872366980224</v>
      </c>
      <c r="G119" s="42">
        <f t="shared" si="91"/>
        <v>12599.876066152859</v>
      </c>
      <c r="H119" s="42">
        <f t="shared" si="91"/>
        <v>12599.875555615998</v>
      </c>
      <c r="I119" s="42">
        <f t="shared" si="91"/>
        <v>12599.875626089681</v>
      </c>
      <c r="J119" s="42">
        <f t="shared" si="91"/>
        <v>12599.875616361824</v>
      </c>
      <c r="K119" s="42">
        <f t="shared" si="91"/>
        <v>12599.875617704629</v>
      </c>
      <c r="L119" s="42">
        <f t="shared" si="91"/>
        <v>12599.875617519267</v>
      </c>
      <c r="M119" s="42">
        <f t="shared" si="91"/>
        <v>12599.875617544854</v>
      </c>
      <c r="N119" s="42">
        <f t="shared" si="91"/>
        <v>12599.875617541336</v>
      </c>
      <c r="O119" s="42">
        <f t="shared" si="91"/>
        <v>12599.875617541806</v>
      </c>
      <c r="P119" s="42">
        <f t="shared" si="91"/>
        <v>12599.875617541742</v>
      </c>
      <c r="Q119" s="42">
        <f t="shared" si="91"/>
        <v>12599.875617541757</v>
      </c>
      <c r="R119" s="42">
        <f t="shared" si="91"/>
        <v>12599.875617541749</v>
      </c>
      <c r="S119" s="42">
        <f t="shared" si="91"/>
        <v>12599.875617541749</v>
      </c>
      <c r="T119" s="42">
        <f t="shared" si="91"/>
        <v>12599.875617541749</v>
      </c>
      <c r="U119" s="42">
        <f t="shared" si="91"/>
        <v>12599.875617541749</v>
      </c>
    </row>
    <row r="120" spans="2:21">
      <c r="B120" s="2" t="s">
        <v>99</v>
      </c>
      <c r="C120" s="42">
        <f>MOD(C119,360)</f>
        <v>1.0649701242418814</v>
      </c>
      <c r="D120" s="42">
        <f t="shared" ref="D120:U120" si="92">MOD(D119,360)</f>
        <v>359.70355456181096</v>
      </c>
      <c r="E120" s="42">
        <f t="shared" si="92"/>
        <v>359.89913534707011</v>
      </c>
      <c r="F120" s="42">
        <f t="shared" si="92"/>
        <v>359.87236698022389</v>
      </c>
      <c r="G120" s="42">
        <f t="shared" si="92"/>
        <v>359.87606615285949</v>
      </c>
      <c r="H120" s="42">
        <f t="shared" si="92"/>
        <v>359.87555561599765</v>
      </c>
      <c r="I120" s="42">
        <f t="shared" si="92"/>
        <v>359.87562608968074</v>
      </c>
      <c r="J120" s="42">
        <f t="shared" si="92"/>
        <v>359.87561636182363</v>
      </c>
      <c r="K120" s="42">
        <f t="shared" si="92"/>
        <v>359.87561770462889</v>
      </c>
      <c r="L120" s="42">
        <f t="shared" si="92"/>
        <v>359.8756175192666</v>
      </c>
      <c r="M120" s="42">
        <f t="shared" si="92"/>
        <v>359.87561754485432</v>
      </c>
      <c r="N120" s="42">
        <f t="shared" si="92"/>
        <v>359.8756175413364</v>
      </c>
      <c r="O120" s="42">
        <f t="shared" si="92"/>
        <v>359.8756175418057</v>
      </c>
      <c r="P120" s="42">
        <f t="shared" si="92"/>
        <v>359.87561754174203</v>
      </c>
      <c r="Q120" s="42">
        <f t="shared" si="92"/>
        <v>359.87561754175658</v>
      </c>
      <c r="R120" s="42">
        <f t="shared" si="92"/>
        <v>359.87561754174931</v>
      </c>
      <c r="S120" s="42">
        <f t="shared" si="92"/>
        <v>359.87561754174931</v>
      </c>
      <c r="T120" s="42">
        <f t="shared" si="92"/>
        <v>359.87561754174931</v>
      </c>
      <c r="U120" s="42">
        <f t="shared" si="92"/>
        <v>359.87561754174931</v>
      </c>
    </row>
    <row r="121" spans="2:21">
      <c r="B121" s="2" t="s">
        <v>164</v>
      </c>
      <c r="C121" s="42">
        <f>MOD(IF(C120&lt;0,C120+360,C120),360)</f>
        <v>1.0649701242418814</v>
      </c>
      <c r="D121" s="42">
        <f t="shared" ref="D121:U121" si="93">MOD(IF(D120&lt;0,D120+360,D120),360)</f>
        <v>359.70355456181096</v>
      </c>
      <c r="E121" s="42">
        <f t="shared" si="93"/>
        <v>359.89913534707011</v>
      </c>
      <c r="F121" s="42">
        <f t="shared" si="93"/>
        <v>359.87236698022389</v>
      </c>
      <c r="G121" s="42">
        <f t="shared" si="93"/>
        <v>359.87606615285949</v>
      </c>
      <c r="H121" s="42">
        <f t="shared" si="93"/>
        <v>359.87555561599765</v>
      </c>
      <c r="I121" s="42">
        <f t="shared" si="93"/>
        <v>359.87562608968074</v>
      </c>
      <c r="J121" s="42">
        <f t="shared" si="93"/>
        <v>359.87561636182363</v>
      </c>
      <c r="K121" s="42">
        <f t="shared" si="93"/>
        <v>359.87561770462889</v>
      </c>
      <c r="L121" s="42">
        <f t="shared" si="93"/>
        <v>359.8756175192666</v>
      </c>
      <c r="M121" s="42">
        <f t="shared" si="93"/>
        <v>359.87561754485432</v>
      </c>
      <c r="N121" s="42">
        <f t="shared" si="93"/>
        <v>359.8756175413364</v>
      </c>
      <c r="O121" s="42">
        <f t="shared" si="93"/>
        <v>359.8756175418057</v>
      </c>
      <c r="P121" s="42">
        <f t="shared" si="93"/>
        <v>359.87561754174203</v>
      </c>
      <c r="Q121" s="42">
        <f t="shared" si="93"/>
        <v>359.87561754175658</v>
      </c>
      <c r="R121" s="42">
        <f t="shared" si="93"/>
        <v>359.87561754174931</v>
      </c>
      <c r="S121" s="42">
        <f t="shared" si="93"/>
        <v>359.87561754174931</v>
      </c>
      <c r="T121" s="42">
        <f t="shared" si="93"/>
        <v>359.87561754174931</v>
      </c>
      <c r="U121" s="42">
        <f t="shared" si="93"/>
        <v>359.87561754174931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U121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1" sqref="C11:U11"/>
    </sheetView>
  </sheetViews>
  <sheetFormatPr defaultRowHeight="13.5"/>
  <cols>
    <col min="1" max="1" width="4.75" customWidth="1"/>
    <col min="2" max="2" width="11.625" bestFit="1" customWidth="1"/>
    <col min="3" max="3" width="11.375" customWidth="1"/>
    <col min="4" max="21" width="9.5" bestFit="1" customWidth="1"/>
  </cols>
  <sheetData>
    <row r="1" spans="1:21">
      <c r="B1" t="s">
        <v>104</v>
      </c>
      <c r="C1" s="11" t="s">
        <v>6</v>
      </c>
      <c r="D1" s="11" t="s">
        <v>7</v>
      </c>
      <c r="E1" s="11" t="s">
        <v>8</v>
      </c>
    </row>
    <row r="2" spans="1:21">
      <c r="B2" s="1">
        <f>旧暦計算!A18</f>
        <v>49052</v>
      </c>
      <c r="C2">
        <v>23</v>
      </c>
      <c r="D2">
        <v>59</v>
      </c>
      <c r="E2">
        <v>59</v>
      </c>
    </row>
    <row r="3" spans="1:21">
      <c r="A3">
        <v>20</v>
      </c>
      <c r="B3" t="s">
        <v>65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</row>
    <row r="4" spans="1:21">
      <c r="B4" s="5" t="s">
        <v>0</v>
      </c>
      <c r="C4" s="12">
        <f>(INT(365.25*((YEAR(B2))-(IF((MONTH(B2))&lt;3,1,0))))+INT(((YEAR(B2))-(IF((MONTH(B2))&lt;3,1,0)))/400)-INT(((YEAR(B2))-(IF((MONTH(B2))&lt;3,1,0)))/100)+INT(30.59*(((MONTH(B2))+(IF((MONTH(B2))&lt;3,12,0)))-2))+(DAY(B2))-678912)</f>
        <v>64070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>
      <c r="B5" s="6" t="s">
        <v>9</v>
      </c>
      <c r="C5" s="12">
        <f>C4+C2/24+D2/1440+E2/86400-0.375</f>
        <v>64070.62498842593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B6" t="s">
        <v>66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>
      <c r="B7" s="2" t="s">
        <v>69</v>
      </c>
      <c r="C7" s="12">
        <v>12.181800000000001</v>
      </c>
      <c r="D7" s="12">
        <v>12.181800000000001</v>
      </c>
      <c r="E7" s="12">
        <v>12.181800000000001</v>
      </c>
      <c r="F7" s="12">
        <v>12.181800000000001</v>
      </c>
      <c r="G7" s="12">
        <v>12.181800000000001</v>
      </c>
      <c r="H7" s="12">
        <v>12.181800000000001</v>
      </c>
      <c r="I7" s="12">
        <v>12.181800000000001</v>
      </c>
      <c r="J7" s="12">
        <v>12.181800000000001</v>
      </c>
      <c r="K7" s="12">
        <v>12.181800000000001</v>
      </c>
      <c r="L7" s="12">
        <v>12.181800000000001</v>
      </c>
      <c r="M7" s="12">
        <v>12.181800000000001</v>
      </c>
      <c r="N7" s="12">
        <v>12.181800000000001</v>
      </c>
      <c r="O7" s="12">
        <v>12.181800000000001</v>
      </c>
      <c r="P7" s="12">
        <v>12.181800000000001</v>
      </c>
      <c r="Q7" s="12">
        <v>12.181800000000001</v>
      </c>
      <c r="R7" s="12">
        <v>12.181800000000001</v>
      </c>
      <c r="S7" s="12">
        <v>12.181800000000001</v>
      </c>
      <c r="T7" s="12">
        <v>12.181800000000001</v>
      </c>
      <c r="U7" s="12">
        <v>12.181800000000001</v>
      </c>
    </row>
    <row r="8" spans="1:21">
      <c r="B8" t="s">
        <v>67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>
      <c r="B9" s="2" t="s">
        <v>68</v>
      </c>
      <c r="C9" s="12">
        <f>360/12.1818</f>
        <v>29.552282913855095</v>
      </c>
      <c r="D9" s="12">
        <f t="shared" ref="D9:U9" si="0">360/12.1818</f>
        <v>29.552282913855095</v>
      </c>
      <c r="E9" s="12">
        <f t="shared" si="0"/>
        <v>29.552282913855095</v>
      </c>
      <c r="F9" s="12">
        <f t="shared" si="0"/>
        <v>29.552282913855095</v>
      </c>
      <c r="G9" s="12">
        <f t="shared" si="0"/>
        <v>29.552282913855095</v>
      </c>
      <c r="H9" s="12">
        <f t="shared" si="0"/>
        <v>29.552282913855095</v>
      </c>
      <c r="I9" s="12">
        <f t="shared" si="0"/>
        <v>29.552282913855095</v>
      </c>
      <c r="J9" s="12">
        <f t="shared" si="0"/>
        <v>29.552282913855095</v>
      </c>
      <c r="K9" s="12">
        <f t="shared" si="0"/>
        <v>29.552282913855095</v>
      </c>
      <c r="L9" s="12">
        <f t="shared" si="0"/>
        <v>29.552282913855095</v>
      </c>
      <c r="M9" s="12">
        <f t="shared" si="0"/>
        <v>29.552282913855095</v>
      </c>
      <c r="N9" s="12">
        <f t="shared" si="0"/>
        <v>29.552282913855095</v>
      </c>
      <c r="O9" s="12">
        <f t="shared" si="0"/>
        <v>29.552282913855095</v>
      </c>
      <c r="P9" s="12">
        <f t="shared" si="0"/>
        <v>29.552282913855095</v>
      </c>
      <c r="Q9" s="12">
        <f t="shared" si="0"/>
        <v>29.552282913855095</v>
      </c>
      <c r="R9" s="12">
        <f t="shared" si="0"/>
        <v>29.552282913855095</v>
      </c>
      <c r="S9" s="12">
        <f t="shared" si="0"/>
        <v>29.552282913855095</v>
      </c>
      <c r="T9" s="12">
        <f t="shared" si="0"/>
        <v>29.552282913855095</v>
      </c>
      <c r="U9" s="12">
        <f t="shared" si="0"/>
        <v>29.552282913855095</v>
      </c>
    </row>
    <row r="10" spans="1:21">
      <c r="B10" s="8" t="s">
        <v>70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>
      <c r="B11" s="2" t="s">
        <v>71</v>
      </c>
      <c r="C11" s="12">
        <f>C5</f>
        <v>64070.62498842593</v>
      </c>
      <c r="D11" s="12">
        <f>C22</f>
        <v>64041.290033428813</v>
      </c>
      <c r="E11" s="12">
        <f t="shared" ref="E11:U11" si="1">D22</f>
        <v>64041.447282525412</v>
      </c>
      <c r="F11" s="12">
        <f t="shared" si="1"/>
        <v>64041.425720903935</v>
      </c>
      <c r="G11" s="12">
        <f t="shared" si="1"/>
        <v>64041.428699856799</v>
      </c>
      <c r="H11" s="12">
        <f t="shared" si="1"/>
        <v>64041.428288707109</v>
      </c>
      <c r="I11" s="12">
        <f t="shared" si="1"/>
        <v>64041.428345461281</v>
      </c>
      <c r="J11" s="12">
        <f t="shared" si="1"/>
        <v>64041.428337627214</v>
      </c>
      <c r="K11" s="12">
        <f t="shared" si="1"/>
        <v>64041.428338708596</v>
      </c>
      <c r="L11" s="12">
        <f t="shared" si="1"/>
        <v>64041.428338559323</v>
      </c>
      <c r="M11" s="12">
        <f t="shared" si="1"/>
        <v>64041.428338579928</v>
      </c>
      <c r="N11" s="12">
        <f t="shared" si="1"/>
        <v>64041.42833857709</v>
      </c>
      <c r="O11" s="12">
        <f t="shared" si="1"/>
        <v>64041.428338577469</v>
      </c>
      <c r="P11" s="12">
        <f t="shared" si="1"/>
        <v>64041.428338577425</v>
      </c>
      <c r="Q11" s="12">
        <f t="shared" si="1"/>
        <v>64041.428338577425</v>
      </c>
      <c r="R11" s="12">
        <f t="shared" si="1"/>
        <v>64041.428338577425</v>
      </c>
      <c r="S11" s="12">
        <f t="shared" si="1"/>
        <v>64041.428338577425</v>
      </c>
      <c r="T11" s="12">
        <f t="shared" si="1"/>
        <v>64041.428338577425</v>
      </c>
      <c r="U11" s="12">
        <f t="shared" si="1"/>
        <v>64041.428338577425</v>
      </c>
    </row>
    <row r="12" spans="1:21">
      <c r="A12" t="s">
        <v>102</v>
      </c>
      <c r="B12" t="s">
        <v>72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>
      <c r="A13" t="s">
        <v>102</v>
      </c>
      <c r="B13" s="2" t="s">
        <v>73</v>
      </c>
      <c r="C13" s="12">
        <f>C90</f>
        <v>26.005629995255731</v>
      </c>
      <c r="D13" s="12">
        <f t="shared" ref="D13:U13" si="2">D90</f>
        <v>357.82252612937009</v>
      </c>
      <c r="E13" s="12">
        <f t="shared" si="2"/>
        <v>0.15711169748101383</v>
      </c>
      <c r="F13" s="12">
        <f t="shared" si="2"/>
        <v>359.83672592710354</v>
      </c>
      <c r="G13" s="12">
        <f t="shared" si="2"/>
        <v>359.88098528463161</v>
      </c>
      <c r="H13" s="12">
        <f t="shared" si="2"/>
        <v>359.87487659056205</v>
      </c>
      <c r="I13" s="12">
        <f t="shared" si="2"/>
        <v>359.87571981901419</v>
      </c>
      <c r="J13" s="12">
        <f t="shared" si="2"/>
        <v>359.87560342380311</v>
      </c>
      <c r="K13" s="12">
        <f t="shared" si="2"/>
        <v>359.87561949057272</v>
      </c>
      <c r="L13" s="12">
        <f t="shared" si="2"/>
        <v>359.87561727271532</v>
      </c>
      <c r="M13" s="12">
        <f t="shared" si="2"/>
        <v>359.87561757882941</v>
      </c>
      <c r="N13" s="12">
        <f t="shared" si="2"/>
        <v>359.87561753677437</v>
      </c>
      <c r="O13" s="12">
        <f t="shared" si="2"/>
        <v>359.87561754236231</v>
      </c>
      <c r="P13" s="12">
        <f t="shared" si="2"/>
        <v>359.87561754172202</v>
      </c>
      <c r="Q13" s="12">
        <f t="shared" si="2"/>
        <v>359.87561754172202</v>
      </c>
      <c r="R13" s="12">
        <f t="shared" si="2"/>
        <v>359.87561754172202</v>
      </c>
      <c r="S13" s="12">
        <f t="shared" si="2"/>
        <v>359.87561754172202</v>
      </c>
      <c r="T13" s="12">
        <f t="shared" si="2"/>
        <v>359.87561754172202</v>
      </c>
      <c r="U13" s="12">
        <f t="shared" si="2"/>
        <v>359.87561754172202</v>
      </c>
    </row>
    <row r="14" spans="1:21">
      <c r="A14" t="s">
        <v>74</v>
      </c>
      <c r="B14" t="s">
        <v>80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t="s">
        <v>74</v>
      </c>
      <c r="B15" s="2" t="s">
        <v>77</v>
      </c>
      <c r="C15" s="12">
        <f>C121</f>
        <v>28.653075211417672</v>
      </c>
      <c r="D15" s="12">
        <f t="shared" ref="D15:U15" si="3">D121</f>
        <v>359.73810317431162</v>
      </c>
      <c r="E15" s="12">
        <f t="shared" si="3"/>
        <v>359.89445233697188</v>
      </c>
      <c r="F15" s="12">
        <f t="shared" si="3"/>
        <v>359.87301493508494</v>
      </c>
      <c r="G15" s="12">
        <f t="shared" si="3"/>
        <v>359.87597674136669</v>
      </c>
      <c r="H15" s="12">
        <f t="shared" si="3"/>
        <v>359.87556795851378</v>
      </c>
      <c r="I15" s="12">
        <f t="shared" si="3"/>
        <v>359.87562438597888</v>
      </c>
      <c r="J15" s="12">
        <f t="shared" si="3"/>
        <v>359.87561659700987</v>
      </c>
      <c r="K15" s="12">
        <f t="shared" si="3"/>
        <v>359.87561767216175</v>
      </c>
      <c r="L15" s="12">
        <f t="shared" si="3"/>
        <v>359.87561752375404</v>
      </c>
      <c r="M15" s="12">
        <f t="shared" si="3"/>
        <v>359.87561754423587</v>
      </c>
      <c r="N15" s="12">
        <f t="shared" si="3"/>
        <v>359.87561754141461</v>
      </c>
      <c r="O15" s="12">
        <f t="shared" si="3"/>
        <v>359.87561754179296</v>
      </c>
      <c r="P15" s="12">
        <f t="shared" si="3"/>
        <v>359.87561754174931</v>
      </c>
      <c r="Q15" s="12">
        <f t="shared" si="3"/>
        <v>359.87561754174931</v>
      </c>
      <c r="R15" s="12">
        <f t="shared" si="3"/>
        <v>359.87561754174931</v>
      </c>
      <c r="S15" s="12">
        <f t="shared" si="3"/>
        <v>359.87561754174931</v>
      </c>
      <c r="T15" s="12">
        <f t="shared" si="3"/>
        <v>359.87561754174931</v>
      </c>
      <c r="U15" s="12">
        <f t="shared" si="3"/>
        <v>359.87561754174931</v>
      </c>
    </row>
    <row r="16" spans="1:21">
      <c r="B16" s="8" t="s">
        <v>100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2:21">
      <c r="B17" s="2" t="s">
        <v>101</v>
      </c>
      <c r="C17" s="12">
        <f>C13-C15</f>
        <v>-2.6474452161619411</v>
      </c>
      <c r="D17" s="12">
        <f t="shared" ref="D17:U17" si="4">D13-D15</f>
        <v>-1.9155770449415286</v>
      </c>
      <c r="E17" s="12">
        <f t="shared" si="4"/>
        <v>-359.73734063949087</v>
      </c>
      <c r="F17" s="12">
        <f t="shared" si="4"/>
        <v>-3.6289007981395116E-2</v>
      </c>
      <c r="G17" s="12">
        <f t="shared" si="4"/>
        <v>5.0085432649211725E-3</v>
      </c>
      <c r="H17" s="12">
        <f t="shared" si="4"/>
        <v>-6.9136795173108112E-4</v>
      </c>
      <c r="I17" s="12">
        <f t="shared" si="4"/>
        <v>9.5433035312453285E-5</v>
      </c>
      <c r="J17" s="12">
        <f t="shared" si="4"/>
        <v>-1.3173206752981059E-5</v>
      </c>
      <c r="K17" s="12">
        <f t="shared" si="4"/>
        <v>1.8184109649155289E-6</v>
      </c>
      <c r="L17" s="12">
        <f t="shared" si="4"/>
        <v>-2.5103872758336365E-7</v>
      </c>
      <c r="M17" s="12">
        <f t="shared" si="4"/>
        <v>3.4593540476635098E-8</v>
      </c>
      <c r="N17" s="12">
        <f t="shared" si="4"/>
        <v>-4.6402419684454799E-9</v>
      </c>
      <c r="O17" s="12">
        <f t="shared" si="4"/>
        <v>5.6934368330985308E-10</v>
      </c>
      <c r="P17" s="12">
        <f t="shared" si="4"/>
        <v>-2.7284841053187847E-11</v>
      </c>
      <c r="Q17" s="12">
        <f t="shared" si="4"/>
        <v>-2.7284841053187847E-11</v>
      </c>
      <c r="R17" s="12">
        <f t="shared" si="4"/>
        <v>-2.7284841053187847E-11</v>
      </c>
      <c r="S17" s="12">
        <f t="shared" si="4"/>
        <v>-2.7284841053187847E-11</v>
      </c>
      <c r="T17" s="12">
        <f t="shared" si="4"/>
        <v>-2.7284841053187847E-11</v>
      </c>
      <c r="U17" s="12">
        <f t="shared" si="4"/>
        <v>-2.7284841053187847E-11</v>
      </c>
    </row>
    <row r="18" spans="2:21">
      <c r="B18" t="s">
        <v>103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>
      <c r="B19" s="2" t="s">
        <v>71</v>
      </c>
      <c r="C19" s="12">
        <f>C11-(C17/C7)</f>
        <v>64070.842316342671</v>
      </c>
      <c r="D19" s="12">
        <f>D11-(D17/D7)</f>
        <v>64041.447282525412</v>
      </c>
      <c r="E19" s="12">
        <f>E11-(E17/E7)</f>
        <v>64070.978003817792</v>
      </c>
      <c r="F19" s="12">
        <f t="shared" ref="F19:U19" si="5">F11-(F17/F7)</f>
        <v>64041.428699856799</v>
      </c>
      <c r="G19" s="12">
        <f t="shared" si="5"/>
        <v>64041.428288707109</v>
      </c>
      <c r="H19" s="12">
        <f t="shared" si="5"/>
        <v>64041.428345461281</v>
      </c>
      <c r="I19" s="12">
        <f t="shared" si="5"/>
        <v>64041.428337627214</v>
      </c>
      <c r="J19" s="12">
        <f t="shared" si="5"/>
        <v>64041.428338708596</v>
      </c>
      <c r="K19" s="12">
        <f t="shared" si="5"/>
        <v>64041.428338559323</v>
      </c>
      <c r="L19" s="12">
        <f t="shared" si="5"/>
        <v>64041.428338579928</v>
      </c>
      <c r="M19" s="12">
        <f t="shared" si="5"/>
        <v>64041.42833857709</v>
      </c>
      <c r="N19" s="12">
        <f t="shared" si="5"/>
        <v>64041.428338577469</v>
      </c>
      <c r="O19" s="12">
        <f t="shared" si="5"/>
        <v>64041.428338577425</v>
      </c>
      <c r="P19" s="12">
        <f t="shared" si="5"/>
        <v>64041.428338577425</v>
      </c>
      <c r="Q19" s="12">
        <f t="shared" si="5"/>
        <v>64041.428338577425</v>
      </c>
      <c r="R19" s="12">
        <f t="shared" si="5"/>
        <v>64041.428338577425</v>
      </c>
      <c r="S19" s="12">
        <f t="shared" si="5"/>
        <v>64041.428338577425</v>
      </c>
      <c r="T19" s="12">
        <f t="shared" si="5"/>
        <v>64041.428338577425</v>
      </c>
      <c r="U19" s="12">
        <f t="shared" si="5"/>
        <v>64041.428338577425</v>
      </c>
    </row>
    <row r="20" spans="2:21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>
      <c r="B21" t="s">
        <v>3</v>
      </c>
      <c r="C21" s="12">
        <f>C11-C19</f>
        <v>-0.21732791674003238</v>
      </c>
      <c r="D21" s="12">
        <f>$C11-D19</f>
        <v>29.177705900518049</v>
      </c>
      <c r="E21" s="12">
        <f>$C11-E19</f>
        <v>-0.35301539186184527</v>
      </c>
      <c r="F21" s="12">
        <f t="shared" ref="F21:U21" si="6">$C11-F19</f>
        <v>29.196288569131866</v>
      </c>
      <c r="G21" s="12">
        <f t="shared" si="6"/>
        <v>29.196699718821037</v>
      </c>
      <c r="H21" s="12">
        <f t="shared" si="6"/>
        <v>29.196642964649072</v>
      </c>
      <c r="I21" s="12">
        <f t="shared" si="6"/>
        <v>29.196650798716291</v>
      </c>
      <c r="J21" s="12">
        <f>$C11-J19</f>
        <v>29.196649717334367</v>
      </c>
      <c r="K21" s="12">
        <f t="shared" si="6"/>
        <v>29.196649866607913</v>
      </c>
      <c r="L21" s="12">
        <f t="shared" si="6"/>
        <v>29.196649846002401</v>
      </c>
      <c r="M21" s="12">
        <f t="shared" si="6"/>
        <v>29.196649848840025</v>
      </c>
      <c r="N21" s="12">
        <f t="shared" si="6"/>
        <v>29.196649848461675</v>
      </c>
      <c r="O21" s="12">
        <f t="shared" si="6"/>
        <v>29.196649848505331</v>
      </c>
      <c r="P21" s="12">
        <f t="shared" si="6"/>
        <v>29.196649848505331</v>
      </c>
      <c r="Q21" s="12">
        <f t="shared" si="6"/>
        <v>29.196649848505331</v>
      </c>
      <c r="R21" s="12">
        <f t="shared" si="6"/>
        <v>29.196649848505331</v>
      </c>
      <c r="S21" s="12">
        <f t="shared" si="6"/>
        <v>29.196649848505331</v>
      </c>
      <c r="T21" s="12">
        <f t="shared" si="6"/>
        <v>29.196649848505331</v>
      </c>
      <c r="U21" s="12">
        <f t="shared" si="6"/>
        <v>29.196649848505331</v>
      </c>
    </row>
    <row r="22" spans="2:21">
      <c r="C22" s="12">
        <f>IF(C21&lt;0,IF(C21&lt;0,C19-C9,C19),IF(29.8&lt;C21,C19+C9,C19))</f>
        <v>64041.290033428813</v>
      </c>
      <c r="D22" s="12">
        <f t="shared" ref="D22:U22" si="7">IF(D21&lt;0,IF(D21&lt;0,D19-D9,D19),IF(29.8&lt;D21,D19+D9,D19))</f>
        <v>64041.447282525412</v>
      </c>
      <c r="E22" s="12">
        <f t="shared" si="7"/>
        <v>64041.425720903935</v>
      </c>
      <c r="F22" s="12">
        <f t="shared" si="7"/>
        <v>64041.428699856799</v>
      </c>
      <c r="G22" s="12">
        <f t="shared" si="7"/>
        <v>64041.428288707109</v>
      </c>
      <c r="H22" s="12">
        <f t="shared" si="7"/>
        <v>64041.428345461281</v>
      </c>
      <c r="I22" s="12">
        <f t="shared" si="7"/>
        <v>64041.428337627214</v>
      </c>
      <c r="J22" s="12">
        <f t="shared" si="7"/>
        <v>64041.428338708596</v>
      </c>
      <c r="K22" s="12">
        <f t="shared" si="7"/>
        <v>64041.428338559323</v>
      </c>
      <c r="L22" s="12">
        <f t="shared" si="7"/>
        <v>64041.428338579928</v>
      </c>
      <c r="M22" s="12">
        <f t="shared" si="7"/>
        <v>64041.42833857709</v>
      </c>
      <c r="N22" s="12">
        <f t="shared" si="7"/>
        <v>64041.428338577469</v>
      </c>
      <c r="O22" s="12">
        <f t="shared" si="7"/>
        <v>64041.428338577425</v>
      </c>
      <c r="P22" s="12">
        <f t="shared" si="7"/>
        <v>64041.428338577425</v>
      </c>
      <c r="Q22" s="12">
        <f t="shared" si="7"/>
        <v>64041.428338577425</v>
      </c>
      <c r="R22" s="12">
        <f t="shared" si="7"/>
        <v>64041.428338577425</v>
      </c>
      <c r="S22" s="12">
        <f t="shared" si="7"/>
        <v>64041.428338577425</v>
      </c>
      <c r="T22" s="12">
        <f t="shared" si="7"/>
        <v>64041.428338577425</v>
      </c>
      <c r="U22" s="12">
        <f t="shared" si="7"/>
        <v>64041.428338577425</v>
      </c>
    </row>
    <row r="23" spans="2:21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5" spans="2:21">
      <c r="B25" t="s">
        <v>1</v>
      </c>
    </row>
    <row r="26" spans="2:21">
      <c r="B26" s="34" t="s">
        <v>104</v>
      </c>
      <c r="C26" t="s">
        <v>6</v>
      </c>
      <c r="D26" t="s">
        <v>7</v>
      </c>
      <c r="E26" t="s">
        <v>8</v>
      </c>
    </row>
    <row r="27" spans="2:21">
      <c r="B27" s="33">
        <f>B2</f>
        <v>49052</v>
      </c>
      <c r="C27" s="3">
        <f>C2</f>
        <v>23</v>
      </c>
      <c r="D27" s="3">
        <f>D2</f>
        <v>59</v>
      </c>
      <c r="E27" s="3">
        <f>E2</f>
        <v>59</v>
      </c>
    </row>
    <row r="28" spans="2:21">
      <c r="B28" s="10"/>
      <c r="C28" s="11">
        <v>1</v>
      </c>
      <c r="D28" s="11">
        <v>2</v>
      </c>
      <c r="E28" s="11">
        <v>3</v>
      </c>
      <c r="F28" s="11">
        <v>4</v>
      </c>
      <c r="G28" s="11">
        <v>5</v>
      </c>
      <c r="H28" s="11">
        <v>6</v>
      </c>
      <c r="I28" s="11">
        <v>7</v>
      </c>
      <c r="J28" s="11">
        <v>8</v>
      </c>
      <c r="K28" s="11">
        <v>9</v>
      </c>
      <c r="L28" s="11">
        <v>10</v>
      </c>
      <c r="M28" s="11">
        <v>11</v>
      </c>
      <c r="N28" s="11">
        <v>12</v>
      </c>
      <c r="O28" s="11">
        <v>13</v>
      </c>
      <c r="P28" s="11">
        <v>14</v>
      </c>
      <c r="Q28" s="11">
        <v>15</v>
      </c>
      <c r="R28" s="11">
        <v>16</v>
      </c>
      <c r="S28" s="11">
        <v>17</v>
      </c>
      <c r="T28" s="11">
        <v>18</v>
      </c>
      <c r="U28" s="11">
        <v>19</v>
      </c>
    </row>
    <row r="29" spans="2:21">
      <c r="B29" s="29" t="s">
        <v>0</v>
      </c>
      <c r="C29" s="28">
        <f>(INT(365.25*((YEAR(B27))-(IF((MONTH(B27))&lt;3,1,0))))+INT(((YEAR(B27))-(IF((MONTH(B27))&lt;3,1,0)))/400)-INT(((YEAR(B27))-(IF((MONTH(B27))&lt;3,1,0)))/100)+INT(30.59*(((MONTH(B27))+(IF((MONTH(B27))&lt;3,12,0)))-2))+(DAY(B27))-678912)</f>
        <v>64070</v>
      </c>
    </row>
    <row r="30" spans="2:21">
      <c r="B30" s="30" t="s">
        <v>9</v>
      </c>
      <c r="C30" s="31">
        <f>C29+C27/24+D27/1440+E27/86400-0.375</f>
        <v>64070.62498842593</v>
      </c>
      <c r="D30" s="35">
        <f>D11</f>
        <v>64041.290033428813</v>
      </c>
      <c r="E30" s="35">
        <f t="shared" ref="E30:U30" si="8">E11</f>
        <v>64041.447282525412</v>
      </c>
      <c r="F30" s="35">
        <f t="shared" si="8"/>
        <v>64041.425720903935</v>
      </c>
      <c r="G30" s="35">
        <f t="shared" si="8"/>
        <v>64041.428699856799</v>
      </c>
      <c r="H30" s="35">
        <f t="shared" si="8"/>
        <v>64041.428288707109</v>
      </c>
      <c r="I30" s="35">
        <f t="shared" si="8"/>
        <v>64041.428345461281</v>
      </c>
      <c r="J30" s="35">
        <f t="shared" si="8"/>
        <v>64041.428337627214</v>
      </c>
      <c r="K30" s="35">
        <f t="shared" si="8"/>
        <v>64041.428338708596</v>
      </c>
      <c r="L30" s="35">
        <f t="shared" si="8"/>
        <v>64041.428338559323</v>
      </c>
      <c r="M30" s="35">
        <f t="shared" si="8"/>
        <v>64041.428338579928</v>
      </c>
      <c r="N30" s="35">
        <f t="shared" si="8"/>
        <v>64041.42833857709</v>
      </c>
      <c r="O30" s="35">
        <f t="shared" si="8"/>
        <v>64041.428338577469</v>
      </c>
      <c r="P30" s="35">
        <f t="shared" si="8"/>
        <v>64041.428338577425</v>
      </c>
      <c r="Q30" s="35">
        <f t="shared" si="8"/>
        <v>64041.428338577425</v>
      </c>
      <c r="R30" s="35">
        <f t="shared" si="8"/>
        <v>64041.428338577425</v>
      </c>
      <c r="S30" s="35">
        <f t="shared" si="8"/>
        <v>64041.428338577425</v>
      </c>
      <c r="T30" s="35">
        <f t="shared" si="8"/>
        <v>64041.428338577425</v>
      </c>
      <c r="U30" s="35">
        <f t="shared" si="8"/>
        <v>64041.428338577425</v>
      </c>
    </row>
    <row r="31" spans="2:21">
      <c r="B31" s="30" t="s">
        <v>2</v>
      </c>
      <c r="C31" s="31">
        <f>((C30-51544.5)/365.2425+64)/86400</f>
        <v>1.1376778400026065E-3</v>
      </c>
      <c r="D31" s="31">
        <f>((D30-51544.5)/365.2425+64)/86400</f>
        <v>1.1367482522845937E-3</v>
      </c>
      <c r="E31" s="31">
        <f t="shared" ref="E31:U31" si="9">((E30-51544.5)/365.2425+64)/86400</f>
        <v>1.1367532353100964E-3</v>
      </c>
      <c r="F31" s="31">
        <f t="shared" si="9"/>
        <v>1.1367525520495113E-3</v>
      </c>
      <c r="G31" s="31">
        <f t="shared" si="9"/>
        <v>1.1367526464487699E-3</v>
      </c>
      <c r="H31" s="31">
        <f t="shared" si="9"/>
        <v>1.1367526334199547E-3</v>
      </c>
      <c r="I31" s="31">
        <f t="shared" si="9"/>
        <v>1.1367526352184228E-3</v>
      </c>
      <c r="J31" s="31">
        <f t="shared" si="9"/>
        <v>1.1367526349701713E-3</v>
      </c>
      <c r="K31" s="31">
        <f t="shared" si="9"/>
        <v>1.1367526350044388E-3</v>
      </c>
      <c r="L31" s="31">
        <f t="shared" si="9"/>
        <v>1.1367526349997086E-3</v>
      </c>
      <c r="M31" s="31">
        <f t="shared" si="9"/>
        <v>1.1367526350003615E-3</v>
      </c>
      <c r="N31" s="31">
        <f t="shared" si="9"/>
        <v>1.1367526350002715E-3</v>
      </c>
      <c r="O31" s="31">
        <f t="shared" si="9"/>
        <v>1.1367526350002837E-3</v>
      </c>
      <c r="P31" s="31">
        <f t="shared" si="9"/>
        <v>1.1367526350002824E-3</v>
      </c>
      <c r="Q31" s="31">
        <f t="shared" si="9"/>
        <v>1.1367526350002824E-3</v>
      </c>
      <c r="R31" s="31">
        <f t="shared" si="9"/>
        <v>1.1367526350002824E-3</v>
      </c>
      <c r="S31" s="31">
        <f t="shared" si="9"/>
        <v>1.1367526350002824E-3</v>
      </c>
      <c r="T31" s="31">
        <f t="shared" si="9"/>
        <v>1.1367526350002824E-3</v>
      </c>
      <c r="U31" s="31">
        <f t="shared" si="9"/>
        <v>1.1367526350002824E-3</v>
      </c>
    </row>
    <row r="32" spans="2:21">
      <c r="B32" s="30" t="s">
        <v>10</v>
      </c>
      <c r="C32" s="31">
        <f>(C30-51544.5+C31)/36525</f>
        <v>0.34294664274069186</v>
      </c>
      <c r="D32" s="31">
        <f>(D30-51544.5+D31)/36525</f>
        <v>0.34214349541894773</v>
      </c>
      <c r="E32" s="31">
        <f t="shared" ref="E32:U32" si="10">(E30-51544.5+E31)/36525</f>
        <v>0.34214780066471312</v>
      </c>
      <c r="F32" s="31">
        <f t="shared" si="10"/>
        <v>0.3421472103396711</v>
      </c>
      <c r="G32" s="31">
        <f t="shared" si="10"/>
        <v>0.34214729189895809</v>
      </c>
      <c r="H32" s="31">
        <f t="shared" si="10"/>
        <v>0.34214728064229277</v>
      </c>
      <c r="I32" s="31">
        <f t="shared" si="10"/>
        <v>0.34214728219613733</v>
      </c>
      <c r="J32" s="31">
        <f t="shared" si="10"/>
        <v>0.34214728198165228</v>
      </c>
      <c r="K32" s="31">
        <f t="shared" si="10"/>
        <v>0.34214728201125888</v>
      </c>
      <c r="L32" s="31">
        <f t="shared" si="10"/>
        <v>0.34214728200717198</v>
      </c>
      <c r="M32" s="31">
        <f t="shared" si="10"/>
        <v>0.34214728200773614</v>
      </c>
      <c r="N32" s="31">
        <f t="shared" si="10"/>
        <v>0.34214728200765848</v>
      </c>
      <c r="O32" s="31">
        <f t="shared" si="10"/>
        <v>0.34214728200766881</v>
      </c>
      <c r="P32" s="31">
        <f t="shared" si="10"/>
        <v>0.34214728200766764</v>
      </c>
      <c r="Q32" s="31">
        <f t="shared" si="10"/>
        <v>0.34214728200766764</v>
      </c>
      <c r="R32" s="31">
        <f t="shared" si="10"/>
        <v>0.34214728200766764</v>
      </c>
      <c r="S32" s="31">
        <f t="shared" si="10"/>
        <v>0.34214728200766764</v>
      </c>
      <c r="T32" s="31">
        <f t="shared" si="10"/>
        <v>0.34214728200766764</v>
      </c>
      <c r="U32" s="31">
        <f t="shared" si="10"/>
        <v>0.34214728200766764</v>
      </c>
    </row>
    <row r="33" spans="2:21">
      <c r="B33" s="7" t="s">
        <v>11</v>
      </c>
      <c r="C33" s="31">
        <f>218.3166+481267.811*C32-0.0015*C32*C32</f>
        <v>165267.4964651932</v>
      </c>
      <c r="D33">
        <f>218.3166+481267.811*D32-0.0015*D32*D32</f>
        <v>164880.96751257224</v>
      </c>
      <c r="E33">
        <f t="shared" ref="E33:U33" si="11">218.3166+481267.811*E32-0.0015*E32*E32</f>
        <v>164883.03948877315</v>
      </c>
      <c r="F33">
        <f t="shared" si="11"/>
        <v>164882.755384333</v>
      </c>
      <c r="G33">
        <f t="shared" si="11"/>
        <v>164882.79463619244</v>
      </c>
      <c r="H33">
        <f t="shared" si="11"/>
        <v>164882.78921872177</v>
      </c>
      <c r="I33">
        <f t="shared" si="11"/>
        <v>164882.78996653712</v>
      </c>
      <c r="J33">
        <f t="shared" si="11"/>
        <v>164882.78986331238</v>
      </c>
      <c r="K33">
        <f t="shared" si="11"/>
        <v>164882.78987756107</v>
      </c>
      <c r="L33">
        <f t="shared" si="11"/>
        <v>164882.7898755942</v>
      </c>
      <c r="M33">
        <f t="shared" si="11"/>
        <v>164882.78987586571</v>
      </c>
      <c r="N33">
        <f t="shared" si="11"/>
        <v>164882.78987582831</v>
      </c>
      <c r="O33">
        <f t="shared" si="11"/>
        <v>164882.78987583329</v>
      </c>
      <c r="P33">
        <f t="shared" si="11"/>
        <v>164882.78987583274</v>
      </c>
      <c r="Q33">
        <f t="shared" si="11"/>
        <v>164882.78987583274</v>
      </c>
      <c r="R33">
        <f t="shared" si="11"/>
        <v>164882.78987583274</v>
      </c>
      <c r="S33">
        <f t="shared" si="11"/>
        <v>164882.78987583274</v>
      </c>
      <c r="T33">
        <f t="shared" si="11"/>
        <v>164882.78987583274</v>
      </c>
      <c r="U33">
        <f t="shared" si="11"/>
        <v>164882.78987583274</v>
      </c>
    </row>
    <row r="34" spans="2:21">
      <c r="B34" s="32" t="s">
        <v>79</v>
      </c>
      <c r="C34" s="31">
        <f>1/(180/3.14159265358979)</f>
        <v>1.7453292519943278E-2</v>
      </c>
      <c r="D34" s="31">
        <f>1/(180/3.14159265358979)</f>
        <v>1.7453292519943278E-2</v>
      </c>
      <c r="E34" s="31">
        <f t="shared" ref="E34:U34" si="12">1/(180/3.14159265358979)</f>
        <v>1.7453292519943278E-2</v>
      </c>
      <c r="F34" s="31">
        <f t="shared" si="12"/>
        <v>1.7453292519943278E-2</v>
      </c>
      <c r="G34" s="31">
        <f t="shared" si="12"/>
        <v>1.7453292519943278E-2</v>
      </c>
      <c r="H34" s="31">
        <f t="shared" si="12"/>
        <v>1.7453292519943278E-2</v>
      </c>
      <c r="I34" s="31">
        <f t="shared" si="12"/>
        <v>1.7453292519943278E-2</v>
      </c>
      <c r="J34" s="31">
        <f t="shared" si="12"/>
        <v>1.7453292519943278E-2</v>
      </c>
      <c r="K34" s="31">
        <f t="shared" si="12"/>
        <v>1.7453292519943278E-2</v>
      </c>
      <c r="L34" s="31">
        <f t="shared" si="12"/>
        <v>1.7453292519943278E-2</v>
      </c>
      <c r="M34" s="31">
        <f t="shared" si="12"/>
        <v>1.7453292519943278E-2</v>
      </c>
      <c r="N34" s="31">
        <f t="shared" si="12"/>
        <v>1.7453292519943278E-2</v>
      </c>
      <c r="O34" s="31">
        <f t="shared" si="12"/>
        <v>1.7453292519943278E-2</v>
      </c>
      <c r="P34" s="31">
        <f t="shared" si="12"/>
        <v>1.7453292519943278E-2</v>
      </c>
      <c r="Q34" s="31">
        <f t="shared" si="12"/>
        <v>1.7453292519943278E-2</v>
      </c>
      <c r="R34" s="31">
        <f t="shared" si="12"/>
        <v>1.7453292519943278E-2</v>
      </c>
      <c r="S34" s="31">
        <f t="shared" si="12"/>
        <v>1.7453292519943278E-2</v>
      </c>
      <c r="T34" s="31">
        <f t="shared" si="12"/>
        <v>1.7453292519943278E-2</v>
      </c>
      <c r="U34" s="31">
        <f t="shared" si="12"/>
        <v>1.7453292519943278E-2</v>
      </c>
    </row>
    <row r="35" spans="2:21">
      <c r="B35" s="30" t="s">
        <v>4</v>
      </c>
      <c r="C35" s="31">
        <f>C33+6.2888*COS((477198.868*C32+44.963)*C34)</f>
        <v>165266.26556607243</v>
      </c>
      <c r="D35" s="31">
        <f>D33+6.2888*COS((477198.868*D32+44.963)*D34)</f>
        <v>164877.40112993255</v>
      </c>
      <c r="E35" s="31">
        <f t="shared" ref="E35:U35" si="13">E33+6.2888*COS((477198.868*E32+44.963)*E34)</f>
        <v>164879.66108979759</v>
      </c>
      <c r="F35" s="31">
        <f t="shared" si="13"/>
        <v>164879.35094706833</v>
      </c>
      <c r="G35" s="31">
        <f t="shared" si="13"/>
        <v>164879.39379149149</v>
      </c>
      <c r="H35" s="31">
        <f t="shared" si="13"/>
        <v>164879.38787808828</v>
      </c>
      <c r="I35" s="31">
        <f t="shared" si="13"/>
        <v>164879.38869435925</v>
      </c>
      <c r="J35" s="31">
        <f t="shared" si="13"/>
        <v>164879.3885816852</v>
      </c>
      <c r="K35" s="31">
        <f t="shared" si="13"/>
        <v>164879.38859723823</v>
      </c>
      <c r="L35" s="31">
        <f t="shared" si="13"/>
        <v>164879.38859509132</v>
      </c>
      <c r="M35" s="31">
        <f t="shared" si="13"/>
        <v>164879.38859538769</v>
      </c>
      <c r="N35" s="31">
        <f t="shared" si="13"/>
        <v>164879.38859534686</v>
      </c>
      <c r="O35" s="31">
        <f t="shared" si="13"/>
        <v>164879.3885953523</v>
      </c>
      <c r="P35" s="31">
        <f t="shared" si="13"/>
        <v>164879.38859535169</v>
      </c>
      <c r="Q35" s="31">
        <f t="shared" si="13"/>
        <v>164879.38859535169</v>
      </c>
      <c r="R35" s="31">
        <f t="shared" si="13"/>
        <v>164879.38859535169</v>
      </c>
      <c r="S35" s="31">
        <f t="shared" si="13"/>
        <v>164879.38859535169</v>
      </c>
      <c r="T35" s="31">
        <f t="shared" si="13"/>
        <v>164879.38859535169</v>
      </c>
      <c r="U35" s="31">
        <f t="shared" si="13"/>
        <v>164879.38859535169</v>
      </c>
    </row>
    <row r="36" spans="2:21">
      <c r="B36" s="30" t="s">
        <v>5</v>
      </c>
      <c r="C36" s="31">
        <f>C35+1.274*COS((413335.35*C32+10.74)*C34)</f>
        <v>165266.54588024723</v>
      </c>
      <c r="D36" s="31">
        <f>D35+1.274*COS((413335.35*D32+10.74)*D34)</f>
        <v>164878.23260147442</v>
      </c>
      <c r="E36" s="31">
        <f t="shared" ref="E36:U36" si="14">E35+1.274*COS((413335.35*E32+10.74)*E34)</f>
        <v>164880.52213494069</v>
      </c>
      <c r="F36" s="31">
        <f t="shared" si="14"/>
        <v>164880.20798564999</v>
      </c>
      <c r="G36" s="31">
        <f t="shared" si="14"/>
        <v>164880.25138454657</v>
      </c>
      <c r="H36" s="31">
        <f t="shared" si="14"/>
        <v>164880.24539463359</v>
      </c>
      <c r="I36" s="31">
        <f t="shared" si="14"/>
        <v>164880.24622146614</v>
      </c>
      <c r="J36" s="31">
        <f t="shared" si="14"/>
        <v>164880.24610733421</v>
      </c>
      <c r="K36" s="31">
        <f t="shared" si="14"/>
        <v>164880.24612308849</v>
      </c>
      <c r="L36" s="31">
        <f t="shared" si="14"/>
        <v>164880.2461209138</v>
      </c>
      <c r="M36" s="31">
        <f t="shared" si="14"/>
        <v>164880.246121214</v>
      </c>
      <c r="N36" s="31">
        <f t="shared" si="14"/>
        <v>164880.24612117265</v>
      </c>
      <c r="O36" s="31">
        <f t="shared" si="14"/>
        <v>164880.24612117815</v>
      </c>
      <c r="P36" s="31">
        <f t="shared" si="14"/>
        <v>164880.24612117754</v>
      </c>
      <c r="Q36" s="31">
        <f t="shared" si="14"/>
        <v>164880.24612117754</v>
      </c>
      <c r="R36" s="31">
        <f t="shared" si="14"/>
        <v>164880.24612117754</v>
      </c>
      <c r="S36" s="31">
        <f t="shared" si="14"/>
        <v>164880.24612117754</v>
      </c>
      <c r="T36" s="31">
        <f t="shared" si="14"/>
        <v>164880.24612117754</v>
      </c>
      <c r="U36" s="31">
        <f t="shared" si="14"/>
        <v>164880.24612117754</v>
      </c>
    </row>
    <row r="37" spans="2:21">
      <c r="B37" s="7" t="s">
        <v>12</v>
      </c>
      <c r="C37">
        <f>C36+0.6583*COS((890534.22*C32+145.7)*C34)</f>
        <v>165266.56220509569</v>
      </c>
      <c r="D37">
        <f>D36+0.6583*COS((890534.22*D32+145.7)*D34)</f>
        <v>164878.30359260392</v>
      </c>
      <c r="E37">
        <f t="shared" ref="E37:U37" si="15">E36+0.6583*COS((890534.22*E32+145.7)*E34)</f>
        <v>164880.63672801919</v>
      </c>
      <c r="F37">
        <f t="shared" si="15"/>
        <v>164880.31662612036</v>
      </c>
      <c r="G37">
        <f t="shared" si="15"/>
        <v>164880.36084798491</v>
      </c>
      <c r="H37">
        <f t="shared" si="15"/>
        <v>164880.3547444978</v>
      </c>
      <c r="I37">
        <f t="shared" si="15"/>
        <v>164880.35558700806</v>
      </c>
      <c r="J37">
        <f t="shared" si="15"/>
        <v>164880.35547071206</v>
      </c>
      <c r="K37">
        <f t="shared" si="15"/>
        <v>164880.35548676507</v>
      </c>
      <c r="L37">
        <f t="shared" si="15"/>
        <v>164880.35548454916</v>
      </c>
      <c r="M37">
        <f t="shared" si="15"/>
        <v>164880.35548485504</v>
      </c>
      <c r="N37">
        <f t="shared" si="15"/>
        <v>164880.3554848129</v>
      </c>
      <c r="O37">
        <f t="shared" si="15"/>
        <v>164880.35548481852</v>
      </c>
      <c r="P37">
        <f t="shared" si="15"/>
        <v>164880.35548481788</v>
      </c>
      <c r="Q37">
        <f t="shared" si="15"/>
        <v>164880.35548481788</v>
      </c>
      <c r="R37">
        <f t="shared" si="15"/>
        <v>164880.35548481788</v>
      </c>
      <c r="S37">
        <f t="shared" si="15"/>
        <v>164880.35548481788</v>
      </c>
      <c r="T37">
        <f t="shared" si="15"/>
        <v>164880.35548481788</v>
      </c>
      <c r="U37">
        <f t="shared" si="15"/>
        <v>164880.35548481788</v>
      </c>
    </row>
    <row r="38" spans="2:21">
      <c r="B38" s="7" t="s">
        <v>13</v>
      </c>
      <c r="C38">
        <f>C37+0.2136*COS((954397.74*C32+179.93)*C34)</f>
        <v>165266.48022553715</v>
      </c>
      <c r="D38">
        <f>D37+0.2136*COS((954397.74*D32+179.93)*D34)</f>
        <v>164878.10405821202</v>
      </c>
      <c r="E38">
        <f t="shared" ref="E38:U38" si="16">E37+0.2136*COS((954397.74*E32+179.93)*E34)</f>
        <v>164880.44316857259</v>
      </c>
      <c r="F38">
        <f t="shared" si="16"/>
        <v>164880.12218779619</v>
      </c>
      <c r="G38">
        <f t="shared" si="16"/>
        <v>164880.16652996902</v>
      </c>
      <c r="H38">
        <f t="shared" si="16"/>
        <v>164880.16040985586</v>
      </c>
      <c r="I38">
        <f t="shared" si="16"/>
        <v>164880.16125466072</v>
      </c>
      <c r="J38">
        <f t="shared" si="16"/>
        <v>164880.16113804799</v>
      </c>
      <c r="K38">
        <f t="shared" si="16"/>
        <v>164880.16115414471</v>
      </c>
      <c r="L38">
        <f t="shared" si="16"/>
        <v>164880.16115192277</v>
      </c>
      <c r="M38">
        <f t="shared" si="16"/>
        <v>164880.1611522295</v>
      </c>
      <c r="N38">
        <f t="shared" si="16"/>
        <v>164880.16115218724</v>
      </c>
      <c r="O38">
        <f t="shared" si="16"/>
        <v>164880.16115219286</v>
      </c>
      <c r="P38">
        <f t="shared" si="16"/>
        <v>164880.16115219222</v>
      </c>
      <c r="Q38">
        <f t="shared" si="16"/>
        <v>164880.16115219222</v>
      </c>
      <c r="R38">
        <f t="shared" si="16"/>
        <v>164880.16115219222</v>
      </c>
      <c r="S38">
        <f t="shared" si="16"/>
        <v>164880.16115219222</v>
      </c>
      <c r="T38">
        <f t="shared" si="16"/>
        <v>164880.16115219222</v>
      </c>
      <c r="U38">
        <f t="shared" si="16"/>
        <v>164880.16115219222</v>
      </c>
    </row>
    <row r="39" spans="2:21">
      <c r="B39" s="7" t="s">
        <v>14</v>
      </c>
      <c r="C39">
        <f>C38+0.1851*COS((35999.05*C32+87.53)*C34)</f>
        <v>165266.30007775323</v>
      </c>
      <c r="D39">
        <f>D38+0.1851*COS((35999.05*D32+87.53)*D34)</f>
        <v>164877.92580221331</v>
      </c>
      <c r="E39">
        <f t="shared" ref="E39:U39" si="17">E38+0.1851*COS((35999.05*E32+87.53)*E34)</f>
        <v>164880.26477833377</v>
      </c>
      <c r="F39">
        <f t="shared" si="17"/>
        <v>164879.94381588689</v>
      </c>
      <c r="G39">
        <f t="shared" si="17"/>
        <v>164879.98815552585</v>
      </c>
      <c r="H39">
        <f t="shared" si="17"/>
        <v>164879.98203576237</v>
      </c>
      <c r="I39">
        <f t="shared" si="17"/>
        <v>164879.98288051895</v>
      </c>
      <c r="J39">
        <f t="shared" si="17"/>
        <v>164879.98276391288</v>
      </c>
      <c r="K39">
        <f t="shared" si="17"/>
        <v>164879.98278000869</v>
      </c>
      <c r="L39">
        <f t="shared" si="17"/>
        <v>164879.98277778688</v>
      </c>
      <c r="M39">
        <f t="shared" si="17"/>
        <v>164879.98277809357</v>
      </c>
      <c r="N39">
        <f t="shared" si="17"/>
        <v>164879.98277805134</v>
      </c>
      <c r="O39">
        <f t="shared" si="17"/>
        <v>164879.98277805696</v>
      </c>
      <c r="P39">
        <f t="shared" si="17"/>
        <v>164879.98277805632</v>
      </c>
      <c r="Q39">
        <f t="shared" si="17"/>
        <v>164879.98277805632</v>
      </c>
      <c r="R39">
        <f t="shared" si="17"/>
        <v>164879.98277805632</v>
      </c>
      <c r="S39">
        <f t="shared" si="17"/>
        <v>164879.98277805632</v>
      </c>
      <c r="T39">
        <f t="shared" si="17"/>
        <v>164879.98277805632</v>
      </c>
      <c r="U39">
        <f t="shared" si="17"/>
        <v>164879.98277805632</v>
      </c>
    </row>
    <row r="40" spans="2:21">
      <c r="B40" s="7" t="s">
        <v>15</v>
      </c>
      <c r="C40">
        <f>C39+0.1144*COS((966404*C32+276.5)*C34)</f>
        <v>165266.21053826855</v>
      </c>
      <c r="D40">
        <f>D39+0.1144*COS((966404*D32+276.5)*D34)</f>
        <v>164877.93509131033</v>
      </c>
      <c r="E40">
        <f t="shared" ref="E40:U40" si="18">E39+0.1144*COS((966404*E32+276.5)*E34)</f>
        <v>164880.26577035306</v>
      </c>
      <c r="F40">
        <f t="shared" si="18"/>
        <v>164879.94594687296</v>
      </c>
      <c r="G40">
        <f t="shared" si="18"/>
        <v>164879.99012916232</v>
      </c>
      <c r="H40">
        <f t="shared" si="18"/>
        <v>164879.98403111618</v>
      </c>
      <c r="I40">
        <f t="shared" si="18"/>
        <v>164879.98487287495</v>
      </c>
      <c r="J40">
        <f t="shared" si="18"/>
        <v>164879.98475668271</v>
      </c>
      <c r="K40">
        <f t="shared" si="18"/>
        <v>164879.98477272139</v>
      </c>
      <c r="L40">
        <f t="shared" si="18"/>
        <v>164879.98477050746</v>
      </c>
      <c r="M40">
        <f t="shared" si="18"/>
        <v>164879.98477081308</v>
      </c>
      <c r="N40">
        <f t="shared" si="18"/>
        <v>164879.984770771</v>
      </c>
      <c r="O40">
        <f t="shared" si="18"/>
        <v>164879.98477077659</v>
      </c>
      <c r="P40">
        <f t="shared" si="18"/>
        <v>164879.98477077595</v>
      </c>
      <c r="Q40">
        <f t="shared" si="18"/>
        <v>164879.98477077595</v>
      </c>
      <c r="R40">
        <f t="shared" si="18"/>
        <v>164879.98477077595</v>
      </c>
      <c r="S40">
        <f t="shared" si="18"/>
        <v>164879.98477077595</v>
      </c>
      <c r="T40">
        <f t="shared" si="18"/>
        <v>164879.98477077595</v>
      </c>
      <c r="U40">
        <f t="shared" si="18"/>
        <v>164879.98477077595</v>
      </c>
    </row>
    <row r="41" spans="2:21">
      <c r="B41" s="7" t="s">
        <v>16</v>
      </c>
      <c r="C41">
        <f>C40+0.0588*COS((63863.5*C32+124.2)*C34)</f>
        <v>165266.23447977004</v>
      </c>
      <c r="D41">
        <f>D40+0.0588*COS((63863.5*D32+124.2)*D34)</f>
        <v>164877.99197156791</v>
      </c>
      <c r="E41">
        <f t="shared" ref="E41:U41" si="19">E40+0.0588*COS((63863.5*E32+124.2)*E34)</f>
        <v>164880.32257844397</v>
      </c>
      <c r="F41">
        <f t="shared" si="19"/>
        <v>164880.00276493662</v>
      </c>
      <c r="G41">
        <f t="shared" si="19"/>
        <v>164880.04694584961</v>
      </c>
      <c r="H41">
        <f t="shared" si="19"/>
        <v>164880.04084799346</v>
      </c>
      <c r="I41">
        <f t="shared" si="19"/>
        <v>164880.041689726</v>
      </c>
      <c r="J41">
        <f t="shared" si="19"/>
        <v>164880.04157353737</v>
      </c>
      <c r="K41">
        <f t="shared" si="19"/>
        <v>164880.04158957556</v>
      </c>
      <c r="L41">
        <f t="shared" si="19"/>
        <v>164880.04158736172</v>
      </c>
      <c r="M41">
        <f t="shared" si="19"/>
        <v>164880.04158766731</v>
      </c>
      <c r="N41">
        <f t="shared" si="19"/>
        <v>164880.04158762522</v>
      </c>
      <c r="O41">
        <f t="shared" si="19"/>
        <v>164880.04158763081</v>
      </c>
      <c r="P41">
        <f t="shared" si="19"/>
        <v>164880.04158763017</v>
      </c>
      <c r="Q41">
        <f t="shared" si="19"/>
        <v>164880.04158763017</v>
      </c>
      <c r="R41">
        <f t="shared" si="19"/>
        <v>164880.04158763017</v>
      </c>
      <c r="S41">
        <f t="shared" si="19"/>
        <v>164880.04158763017</v>
      </c>
      <c r="T41">
        <f t="shared" si="19"/>
        <v>164880.04158763017</v>
      </c>
      <c r="U41">
        <f t="shared" si="19"/>
        <v>164880.04158763017</v>
      </c>
    </row>
    <row r="42" spans="2:21">
      <c r="B42" s="7" t="s">
        <v>17</v>
      </c>
      <c r="C42">
        <f>C41+0.0571*COS((377336.3*C32+13.2)*C34)</f>
        <v>165266.17738272322</v>
      </c>
      <c r="D42">
        <f>D41+0.0571*COS((377336.3*D32+13.2)*D34)</f>
        <v>164877.96034023823</v>
      </c>
      <c r="E42">
        <f t="shared" ref="E42:U42" si="20">E41+0.0571*COS((377336.3*E32+13.2)*E34)</f>
        <v>164880.29230750955</v>
      </c>
      <c r="F42">
        <f t="shared" si="20"/>
        <v>164879.97230600379</v>
      </c>
      <c r="G42">
        <f t="shared" si="20"/>
        <v>164880.01651286328</v>
      </c>
      <c r="H42">
        <f t="shared" si="20"/>
        <v>164880.01041142552</v>
      </c>
      <c r="I42">
        <f t="shared" si="20"/>
        <v>164880.01125365245</v>
      </c>
      <c r="J42">
        <f t="shared" si="20"/>
        <v>164880.01113739557</v>
      </c>
      <c r="K42">
        <f t="shared" si="20"/>
        <v>164880.01115344319</v>
      </c>
      <c r="L42">
        <f t="shared" si="20"/>
        <v>164880.01115122804</v>
      </c>
      <c r="M42">
        <f t="shared" si="20"/>
        <v>164880.01115153381</v>
      </c>
      <c r="N42">
        <f t="shared" si="20"/>
        <v>164880.01115149172</v>
      </c>
      <c r="O42">
        <f t="shared" si="20"/>
        <v>164880.01115149731</v>
      </c>
      <c r="P42">
        <f t="shared" si="20"/>
        <v>164880.01115149667</v>
      </c>
      <c r="Q42">
        <f t="shared" si="20"/>
        <v>164880.01115149667</v>
      </c>
      <c r="R42">
        <f t="shared" si="20"/>
        <v>164880.01115149667</v>
      </c>
      <c r="S42">
        <f t="shared" si="20"/>
        <v>164880.01115149667</v>
      </c>
      <c r="T42">
        <f t="shared" si="20"/>
        <v>164880.01115149667</v>
      </c>
      <c r="U42">
        <f t="shared" si="20"/>
        <v>164880.01115149667</v>
      </c>
    </row>
    <row r="43" spans="2:21">
      <c r="B43" s="7" t="s">
        <v>18</v>
      </c>
      <c r="C43">
        <f>C42+0.0533*COS((1367733.1*C32+280.7)*C34)</f>
        <v>165266.16828746677</v>
      </c>
      <c r="D43">
        <f>D42+0.0533*COS((1367733.1*D32+280.7)*D34)</f>
        <v>164877.93505793292</v>
      </c>
      <c r="E43">
        <f t="shared" ref="E43:U43" si="21">E42+0.0533*COS((1367733.1*E32+280.7)*E34)</f>
        <v>164880.27197243171</v>
      </c>
      <c r="F43">
        <f t="shared" si="21"/>
        <v>164879.95127868213</v>
      </c>
      <c r="G43">
        <f t="shared" si="21"/>
        <v>164879.99558093649</v>
      </c>
      <c r="H43">
        <f t="shared" si="21"/>
        <v>164879.9894663278</v>
      </c>
      <c r="I43">
        <f t="shared" si="21"/>
        <v>164879.99031037273</v>
      </c>
      <c r="J43">
        <f t="shared" si="21"/>
        <v>164879.99019386488</v>
      </c>
      <c r="K43">
        <f t="shared" si="21"/>
        <v>164879.99020994714</v>
      </c>
      <c r="L43">
        <f t="shared" si="21"/>
        <v>164879.99020772721</v>
      </c>
      <c r="M43">
        <f t="shared" si="21"/>
        <v>164879.99020803365</v>
      </c>
      <c r="N43">
        <f t="shared" si="21"/>
        <v>164879.99020799148</v>
      </c>
      <c r="O43">
        <f t="shared" si="21"/>
        <v>164879.99020799706</v>
      </c>
      <c r="P43">
        <f t="shared" si="21"/>
        <v>164879.99020799642</v>
      </c>
      <c r="Q43">
        <f t="shared" si="21"/>
        <v>164879.99020799642</v>
      </c>
      <c r="R43">
        <f t="shared" si="21"/>
        <v>164879.99020799642</v>
      </c>
      <c r="S43">
        <f t="shared" si="21"/>
        <v>164879.99020799642</v>
      </c>
      <c r="T43">
        <f t="shared" si="21"/>
        <v>164879.99020799642</v>
      </c>
      <c r="U43">
        <f t="shared" si="21"/>
        <v>164879.99020799642</v>
      </c>
    </row>
    <row r="44" spans="2:21">
      <c r="B44" s="7" t="s">
        <v>19</v>
      </c>
      <c r="C44">
        <f>C43+0.0458*COS((854535.2*C32+148.2)*C34)</f>
        <v>165266.12345894915</v>
      </c>
      <c r="D44">
        <f>D43+0.0458*COS((854535.2*D32+148.2)*D34)</f>
        <v>164877.89255120207</v>
      </c>
      <c r="E44">
        <f t="shared" ref="E44:U44" si="22">E43+0.0458*COS((854535.2*E32+148.2)*E34)</f>
        <v>164880.23064754973</v>
      </c>
      <c r="F44">
        <f t="shared" si="22"/>
        <v>164879.90978155521</v>
      </c>
      <c r="G44">
        <f t="shared" si="22"/>
        <v>164879.95410741572</v>
      </c>
      <c r="H44">
        <f t="shared" si="22"/>
        <v>164879.94798954527</v>
      </c>
      <c r="I44">
        <f t="shared" si="22"/>
        <v>164879.94883404038</v>
      </c>
      <c r="J44">
        <f t="shared" si="22"/>
        <v>164879.9487174704</v>
      </c>
      <c r="K44">
        <f t="shared" si="22"/>
        <v>164879.94873356124</v>
      </c>
      <c r="L44">
        <f t="shared" si="22"/>
        <v>164879.94873134012</v>
      </c>
      <c r="M44">
        <f t="shared" si="22"/>
        <v>164879.94873164673</v>
      </c>
      <c r="N44">
        <f t="shared" si="22"/>
        <v>164879.94873160453</v>
      </c>
      <c r="O44">
        <f t="shared" si="22"/>
        <v>164879.94873161011</v>
      </c>
      <c r="P44">
        <f t="shared" si="22"/>
        <v>164879.94873160947</v>
      </c>
      <c r="Q44">
        <f t="shared" si="22"/>
        <v>164879.94873160947</v>
      </c>
      <c r="R44">
        <f t="shared" si="22"/>
        <v>164879.94873160947</v>
      </c>
      <c r="S44">
        <f t="shared" si="22"/>
        <v>164879.94873160947</v>
      </c>
      <c r="T44">
        <f t="shared" si="22"/>
        <v>164879.94873160947</v>
      </c>
      <c r="U44">
        <f t="shared" si="22"/>
        <v>164879.94873160947</v>
      </c>
    </row>
    <row r="45" spans="2:21">
      <c r="B45" s="7" t="s">
        <v>20</v>
      </c>
      <c r="C45">
        <f>C44+0.0409*COS((441199.8*C32+47.4)*C34)</f>
        <v>165266.08627410859</v>
      </c>
      <c r="D45">
        <f>D44+0.0409*COS((441199.8*D32+47.4)*D34)</f>
        <v>164877.8538697997</v>
      </c>
      <c r="E45">
        <f t="shared" ref="E45:U45" si="23">E44+0.0409*COS((441199.8*E32+47.4)*E34)</f>
        <v>164880.19154697278</v>
      </c>
      <c r="F45">
        <f t="shared" si="23"/>
        <v>164879.8707359223</v>
      </c>
      <c r="G45">
        <f t="shared" si="23"/>
        <v>164879.91505414367</v>
      </c>
      <c r="H45">
        <f t="shared" si="23"/>
        <v>164879.90893732666</v>
      </c>
      <c r="I45">
        <f t="shared" si="23"/>
        <v>164879.90978167634</v>
      </c>
      <c r="J45">
        <f t="shared" si="23"/>
        <v>164879.90966512644</v>
      </c>
      <c r="K45">
        <f t="shared" si="23"/>
        <v>164879.90968121449</v>
      </c>
      <c r="L45">
        <f t="shared" si="23"/>
        <v>164879.90967899375</v>
      </c>
      <c r="M45">
        <f t="shared" si="23"/>
        <v>164879.90967930033</v>
      </c>
      <c r="N45">
        <f t="shared" si="23"/>
        <v>164879.90967925813</v>
      </c>
      <c r="O45">
        <f t="shared" si="23"/>
        <v>164879.90967926371</v>
      </c>
      <c r="P45">
        <f t="shared" si="23"/>
        <v>164879.90967926307</v>
      </c>
      <c r="Q45">
        <f t="shared" si="23"/>
        <v>164879.90967926307</v>
      </c>
      <c r="R45">
        <f t="shared" si="23"/>
        <v>164879.90967926307</v>
      </c>
      <c r="S45">
        <f t="shared" si="23"/>
        <v>164879.90967926307</v>
      </c>
      <c r="T45">
        <f t="shared" si="23"/>
        <v>164879.90967926307</v>
      </c>
      <c r="U45">
        <f t="shared" si="23"/>
        <v>164879.90967926307</v>
      </c>
    </row>
    <row r="46" spans="2:21">
      <c r="B46" s="7" t="s">
        <v>21</v>
      </c>
      <c r="C46">
        <f>C45+0.0347*COS((445267.1*C32+27.9)*C34)</f>
        <v>165266.08581561947</v>
      </c>
      <c r="D46">
        <f>D45+0.0347*COS((445267.1*D32+27.9)*D34)</f>
        <v>164877.85196787282</v>
      </c>
      <c r="E46">
        <f t="shared" ref="E46:U46" si="24">E45+0.0347*COS((445267.1*E32+27.9)*E34)</f>
        <v>164880.18848709002</v>
      </c>
      <c r="F46">
        <f t="shared" si="24"/>
        <v>164879.86783464212</v>
      </c>
      <c r="G46">
        <f t="shared" si="24"/>
        <v>164879.91213094725</v>
      </c>
      <c r="H46">
        <f t="shared" si="24"/>
        <v>164879.90601715501</v>
      </c>
      <c r="I46">
        <f t="shared" si="24"/>
        <v>164879.90686108716</v>
      </c>
      <c r="J46">
        <f t="shared" si="24"/>
        <v>164879.90674459489</v>
      </c>
      <c r="K46">
        <f t="shared" si="24"/>
        <v>164879.90676067499</v>
      </c>
      <c r="L46">
        <f t="shared" si="24"/>
        <v>164879.90675845536</v>
      </c>
      <c r="M46">
        <f t="shared" si="24"/>
        <v>164879.90675876176</v>
      </c>
      <c r="N46">
        <f t="shared" si="24"/>
        <v>164879.90675871959</v>
      </c>
      <c r="O46">
        <f t="shared" si="24"/>
        <v>164879.90675872518</v>
      </c>
      <c r="P46">
        <f t="shared" si="24"/>
        <v>164879.90675872454</v>
      </c>
      <c r="Q46">
        <f t="shared" si="24"/>
        <v>164879.90675872454</v>
      </c>
      <c r="R46">
        <f t="shared" si="24"/>
        <v>164879.90675872454</v>
      </c>
      <c r="S46">
        <f t="shared" si="24"/>
        <v>164879.90675872454</v>
      </c>
      <c r="T46">
        <f t="shared" si="24"/>
        <v>164879.90675872454</v>
      </c>
      <c r="U46">
        <f t="shared" si="24"/>
        <v>164879.90675872454</v>
      </c>
    </row>
    <row r="47" spans="2:21">
      <c r="B47" s="7" t="s">
        <v>22</v>
      </c>
      <c r="C47">
        <f>C46+0.0304*COS((513197.9*C32+222.5)*C34)</f>
        <v>165266.05543408036</v>
      </c>
      <c r="D47">
        <f>D46+0.0304*COS((513197.9*D32+222.5)*D34)</f>
        <v>164877.83249902222</v>
      </c>
      <c r="E47">
        <f t="shared" ref="E47:U47" si="25">E46+0.0304*COS((513197.9*E32+222.5)*E34)</f>
        <v>164880.16813259359</v>
      </c>
      <c r="F47">
        <f t="shared" si="25"/>
        <v>164879.84759982204</v>
      </c>
      <c r="G47">
        <f t="shared" si="25"/>
        <v>164879.89187955894</v>
      </c>
      <c r="H47">
        <f t="shared" si="25"/>
        <v>164879.88576805277</v>
      </c>
      <c r="I47">
        <f t="shared" si="25"/>
        <v>164879.88661166935</v>
      </c>
      <c r="J47">
        <f t="shared" si="25"/>
        <v>164879.88649522062</v>
      </c>
      <c r="K47">
        <f t="shared" si="25"/>
        <v>164879.88651129472</v>
      </c>
      <c r="L47">
        <f t="shared" si="25"/>
        <v>164879.88650907591</v>
      </c>
      <c r="M47">
        <f t="shared" si="25"/>
        <v>164879.8865093822</v>
      </c>
      <c r="N47">
        <f t="shared" si="25"/>
        <v>164879.88650934005</v>
      </c>
      <c r="O47">
        <f t="shared" si="25"/>
        <v>164879.88650934564</v>
      </c>
      <c r="P47">
        <f t="shared" si="25"/>
        <v>164879.886509345</v>
      </c>
      <c r="Q47">
        <f t="shared" si="25"/>
        <v>164879.886509345</v>
      </c>
      <c r="R47">
        <f t="shared" si="25"/>
        <v>164879.886509345</v>
      </c>
      <c r="S47">
        <f t="shared" si="25"/>
        <v>164879.886509345</v>
      </c>
      <c r="T47">
        <f t="shared" si="25"/>
        <v>164879.886509345</v>
      </c>
      <c r="U47">
        <f t="shared" si="25"/>
        <v>164879.886509345</v>
      </c>
    </row>
    <row r="48" spans="2:21">
      <c r="B48" s="7" t="s">
        <v>23</v>
      </c>
      <c r="C48">
        <f>C47+0.0154*COS((75870*C32+41)*C34)</f>
        <v>165266.04357472638</v>
      </c>
      <c r="D48">
        <f>D47+0.0154*COS((75870*D32+41)*D34)</f>
        <v>164877.83532474015</v>
      </c>
      <c r="E48">
        <f t="shared" ref="E48:U48" si="26">E47+0.0154*COS((75870*E32+41)*E34)</f>
        <v>164880.17087196239</v>
      </c>
      <c r="F48">
        <f t="shared" si="26"/>
        <v>164879.85035103615</v>
      </c>
      <c r="G48">
        <f t="shared" si="26"/>
        <v>164879.8946291366</v>
      </c>
      <c r="H48">
        <f t="shared" si="26"/>
        <v>164879.88851785631</v>
      </c>
      <c r="I48">
        <f t="shared" si="26"/>
        <v>164879.88936144169</v>
      </c>
      <c r="J48">
        <f t="shared" si="26"/>
        <v>164879.88924499726</v>
      </c>
      <c r="K48">
        <f t="shared" si="26"/>
        <v>164879.88926107078</v>
      </c>
      <c r="L48">
        <f t="shared" si="26"/>
        <v>164879.88925885205</v>
      </c>
      <c r="M48">
        <f t="shared" si="26"/>
        <v>164879.88925915831</v>
      </c>
      <c r="N48">
        <f t="shared" si="26"/>
        <v>164879.88925911617</v>
      </c>
      <c r="O48">
        <f t="shared" si="26"/>
        <v>164879.88925912176</v>
      </c>
      <c r="P48">
        <f t="shared" si="26"/>
        <v>164879.88925912112</v>
      </c>
      <c r="Q48">
        <f t="shared" si="26"/>
        <v>164879.88925912112</v>
      </c>
      <c r="R48">
        <f t="shared" si="26"/>
        <v>164879.88925912112</v>
      </c>
      <c r="S48">
        <f t="shared" si="26"/>
        <v>164879.88925912112</v>
      </c>
      <c r="T48">
        <f t="shared" si="26"/>
        <v>164879.88925912112</v>
      </c>
      <c r="U48">
        <f t="shared" si="26"/>
        <v>164879.88925912112</v>
      </c>
    </row>
    <row r="49" spans="2:21">
      <c r="B49" s="7" t="s">
        <v>24</v>
      </c>
      <c r="C49">
        <f>C48+0.0125*COS((1443603*C32+52)*C34)</f>
        <v>165266.03540658893</v>
      </c>
      <c r="D49">
        <f>D48+0.0125*COS((1443603*D32+52)*D34)</f>
        <v>164877.84312725533</v>
      </c>
      <c r="E49">
        <f t="shared" ref="E49:U49" si="27">E48+0.0125*COS((1443603*E32+52)*E34)</f>
        <v>164880.1775713661</v>
      </c>
      <c r="F49">
        <f t="shared" si="27"/>
        <v>164879.85720665581</v>
      </c>
      <c r="G49">
        <f t="shared" si="27"/>
        <v>164879.90146326297</v>
      </c>
      <c r="H49">
        <f t="shared" si="27"/>
        <v>164879.89535495086</v>
      </c>
      <c r="I49">
        <f t="shared" si="27"/>
        <v>164879.89619812657</v>
      </c>
      <c r="J49">
        <f t="shared" si="27"/>
        <v>164879.8960817387</v>
      </c>
      <c r="K49">
        <f t="shared" si="27"/>
        <v>164879.89609780439</v>
      </c>
      <c r="L49">
        <f t="shared" si="27"/>
        <v>164879.89609558674</v>
      </c>
      <c r="M49">
        <f t="shared" si="27"/>
        <v>164879.89609589285</v>
      </c>
      <c r="N49">
        <f t="shared" si="27"/>
        <v>164879.89609585074</v>
      </c>
      <c r="O49">
        <f t="shared" si="27"/>
        <v>164879.89609585633</v>
      </c>
      <c r="P49">
        <f t="shared" si="27"/>
        <v>164879.89609585569</v>
      </c>
      <c r="Q49">
        <f t="shared" si="27"/>
        <v>164879.89609585569</v>
      </c>
      <c r="R49">
        <f t="shared" si="27"/>
        <v>164879.89609585569</v>
      </c>
      <c r="S49">
        <f t="shared" si="27"/>
        <v>164879.89609585569</v>
      </c>
      <c r="T49">
        <f t="shared" si="27"/>
        <v>164879.89609585569</v>
      </c>
      <c r="U49">
        <f t="shared" si="27"/>
        <v>164879.89609585569</v>
      </c>
    </row>
    <row r="50" spans="2:21">
      <c r="B50" s="7" t="s">
        <v>25</v>
      </c>
      <c r="C50">
        <f>C49+0.011*COS((489205*C32+142)*C34)</f>
        <v>165266.02558707507</v>
      </c>
      <c r="D50">
        <f>D49+0.011*COS((489205*D32+142)*D34)</f>
        <v>164877.83757601332</v>
      </c>
      <c r="E50">
        <f t="shared" ref="E50:U50" si="28">E49+0.011*COS((489205*E32+142)*E34)</f>
        <v>164880.17167486856</v>
      </c>
      <c r="F50">
        <f t="shared" si="28"/>
        <v>164879.85135703796</v>
      </c>
      <c r="G50">
        <f t="shared" si="28"/>
        <v>164879.89560715933</v>
      </c>
      <c r="H50">
        <f t="shared" si="28"/>
        <v>164879.88949974222</v>
      </c>
      <c r="I50">
        <f t="shared" si="28"/>
        <v>164879.89034279439</v>
      </c>
      <c r="J50">
        <f t="shared" si="28"/>
        <v>164879.89022642357</v>
      </c>
      <c r="K50">
        <f t="shared" si="28"/>
        <v>164879.8902424869</v>
      </c>
      <c r="L50">
        <f t="shared" si="28"/>
        <v>164879.89024026957</v>
      </c>
      <c r="M50">
        <f t="shared" si="28"/>
        <v>164879.89024057562</v>
      </c>
      <c r="N50">
        <f t="shared" si="28"/>
        <v>164879.89024053354</v>
      </c>
      <c r="O50">
        <f t="shared" si="28"/>
        <v>164879.89024053913</v>
      </c>
      <c r="P50">
        <f t="shared" si="28"/>
        <v>164879.89024053849</v>
      </c>
      <c r="Q50">
        <f t="shared" si="28"/>
        <v>164879.89024053849</v>
      </c>
      <c r="R50">
        <f t="shared" si="28"/>
        <v>164879.89024053849</v>
      </c>
      <c r="S50">
        <f t="shared" si="28"/>
        <v>164879.89024053849</v>
      </c>
      <c r="T50">
        <f t="shared" si="28"/>
        <v>164879.89024053849</v>
      </c>
      <c r="U50">
        <f t="shared" si="28"/>
        <v>164879.89024053849</v>
      </c>
    </row>
    <row r="51" spans="2:21">
      <c r="B51" s="7" t="s">
        <v>26</v>
      </c>
      <c r="C51">
        <f>C50+0.0107*COS((1303870*C32+246)*C34)</f>
        <v>165266.02814646825</v>
      </c>
      <c r="D51">
        <f>D50+0.0107*COS((1303870*D32+246)*D34)</f>
        <v>164877.84535541243</v>
      </c>
      <c r="E51">
        <f t="shared" ref="E51:U51" si="29">E50+0.0107*COS((1303870*E32+246)*E34)</f>
        <v>164880.18013557314</v>
      </c>
      <c r="F51">
        <f t="shared" si="29"/>
        <v>164879.85972898547</v>
      </c>
      <c r="G51">
        <f t="shared" si="29"/>
        <v>164879.90399145984</v>
      </c>
      <c r="H51">
        <f t="shared" si="29"/>
        <v>164879.89788233949</v>
      </c>
      <c r="I51">
        <f t="shared" si="29"/>
        <v>164879.89872562682</v>
      </c>
      <c r="J51">
        <f t="shared" si="29"/>
        <v>164879.89860922354</v>
      </c>
      <c r="K51">
        <f t="shared" si="29"/>
        <v>164879.89862529133</v>
      </c>
      <c r="L51">
        <f t="shared" si="29"/>
        <v>164879.89862307339</v>
      </c>
      <c r="M51">
        <f t="shared" si="29"/>
        <v>164879.89862337953</v>
      </c>
      <c r="N51">
        <f t="shared" si="29"/>
        <v>164879.89862333745</v>
      </c>
      <c r="O51">
        <f t="shared" si="29"/>
        <v>164879.89862334303</v>
      </c>
      <c r="P51">
        <f t="shared" si="29"/>
        <v>164879.89862334239</v>
      </c>
      <c r="Q51">
        <f t="shared" si="29"/>
        <v>164879.89862334239</v>
      </c>
      <c r="R51">
        <f t="shared" si="29"/>
        <v>164879.89862334239</v>
      </c>
      <c r="S51">
        <f t="shared" si="29"/>
        <v>164879.89862334239</v>
      </c>
      <c r="T51">
        <f t="shared" si="29"/>
        <v>164879.89862334239</v>
      </c>
      <c r="U51">
        <f t="shared" si="29"/>
        <v>164879.89862334239</v>
      </c>
    </row>
    <row r="52" spans="2:21">
      <c r="B52" s="7" t="s">
        <v>27</v>
      </c>
      <c r="C52">
        <f>C51+0.01*COS((1431597*C32+315)*C34)</f>
        <v>165266.02261035895</v>
      </c>
      <c r="D52">
        <f>D51+0.01*COS((1431597*D32+315)*D34)</f>
        <v>164877.83562758847</v>
      </c>
      <c r="E52">
        <f t="shared" ref="E52:U52" si="30">E51+0.01*COS((1431597*E32+315)*E34)</f>
        <v>164880.17021519385</v>
      </c>
      <c r="F52">
        <f t="shared" si="30"/>
        <v>164879.84982826057</v>
      </c>
      <c r="G52">
        <f t="shared" si="30"/>
        <v>164879.89408789115</v>
      </c>
      <c r="H52">
        <f t="shared" si="30"/>
        <v>164879.88797916085</v>
      </c>
      <c r="I52">
        <f t="shared" si="30"/>
        <v>164879.88882239431</v>
      </c>
      <c r="J52">
        <f t="shared" si="30"/>
        <v>164879.88870599846</v>
      </c>
      <c r="K52">
        <f t="shared" si="30"/>
        <v>164879.88872206523</v>
      </c>
      <c r="L52">
        <f t="shared" si="30"/>
        <v>164879.88871984743</v>
      </c>
      <c r="M52">
        <f t="shared" si="30"/>
        <v>164879.88872015354</v>
      </c>
      <c r="N52">
        <f t="shared" si="30"/>
        <v>164879.88872011146</v>
      </c>
      <c r="O52">
        <f t="shared" si="30"/>
        <v>164879.88872011704</v>
      </c>
      <c r="P52">
        <f t="shared" si="30"/>
        <v>164879.8887201164</v>
      </c>
      <c r="Q52">
        <f t="shared" si="30"/>
        <v>164879.8887201164</v>
      </c>
      <c r="R52">
        <f t="shared" si="30"/>
        <v>164879.8887201164</v>
      </c>
      <c r="S52">
        <f t="shared" si="30"/>
        <v>164879.8887201164</v>
      </c>
      <c r="T52">
        <f t="shared" si="30"/>
        <v>164879.8887201164</v>
      </c>
      <c r="U52">
        <f t="shared" si="30"/>
        <v>164879.8887201164</v>
      </c>
    </row>
    <row r="53" spans="2:21">
      <c r="B53" s="7" t="s">
        <v>28</v>
      </c>
      <c r="C53">
        <f>C52+0.0085*COS((826671*C32+111)*C34)</f>
        <v>165266.02620854267</v>
      </c>
      <c r="D53">
        <f>D52+0.0085*COS((826671*D32+111)*D34)</f>
        <v>164877.84402537358</v>
      </c>
      <c r="E53">
        <f t="shared" ref="E53:U53" si="31">E52+0.0085*COS((826671*E32+111)*E34)</f>
        <v>164880.17867836601</v>
      </c>
      <c r="F53">
        <f t="shared" si="31"/>
        <v>164879.85828439385</v>
      </c>
      <c r="G53">
        <f t="shared" si="31"/>
        <v>164879.90254503346</v>
      </c>
      <c r="H53">
        <f t="shared" si="31"/>
        <v>164879.89643616459</v>
      </c>
      <c r="I53">
        <f t="shared" si="31"/>
        <v>164879.8972794172</v>
      </c>
      <c r="J53">
        <f t="shared" si="31"/>
        <v>164879.8971630187</v>
      </c>
      <c r="K53">
        <f t="shared" si="31"/>
        <v>164879.89717908582</v>
      </c>
      <c r="L53">
        <f t="shared" si="31"/>
        <v>164879.89717686799</v>
      </c>
      <c r="M53">
        <f t="shared" si="31"/>
        <v>164879.89717717411</v>
      </c>
      <c r="N53">
        <f t="shared" si="31"/>
        <v>164879.89717713202</v>
      </c>
      <c r="O53">
        <f t="shared" si="31"/>
        <v>164879.89717713761</v>
      </c>
      <c r="P53">
        <f t="shared" si="31"/>
        <v>164879.89717713697</v>
      </c>
      <c r="Q53">
        <f t="shared" si="31"/>
        <v>164879.89717713697</v>
      </c>
      <c r="R53">
        <f t="shared" si="31"/>
        <v>164879.89717713697</v>
      </c>
      <c r="S53">
        <f t="shared" si="31"/>
        <v>164879.89717713697</v>
      </c>
      <c r="T53">
        <f t="shared" si="31"/>
        <v>164879.89717713697</v>
      </c>
      <c r="U53">
        <f t="shared" si="31"/>
        <v>164879.89717713697</v>
      </c>
    </row>
    <row r="54" spans="2:21">
      <c r="B54" s="7" t="s">
        <v>29</v>
      </c>
      <c r="C54">
        <f>C53+0.0079*COS((449334*C32+188)*C34)</f>
        <v>165266.01908327764</v>
      </c>
      <c r="D54">
        <f>D53+0.0079*COS((449334*D32+188)*D34)</f>
        <v>164877.83684846843</v>
      </c>
      <c r="E54">
        <f t="shared" ref="E54:U54" si="32">E53+0.0079*COS((449334*E32+188)*E34)</f>
        <v>164880.17161701035</v>
      </c>
      <c r="F54">
        <f t="shared" si="32"/>
        <v>164879.8512067151</v>
      </c>
      <c r="G54">
        <f t="shared" si="32"/>
        <v>164879.89546960089</v>
      </c>
      <c r="H54">
        <f t="shared" si="32"/>
        <v>164879.88936042183</v>
      </c>
      <c r="I54">
        <f t="shared" si="32"/>
        <v>164879.89020371725</v>
      </c>
      <c r="J54">
        <f t="shared" si="32"/>
        <v>164879.89008731284</v>
      </c>
      <c r="K54">
        <f t="shared" si="32"/>
        <v>164879.89010338078</v>
      </c>
      <c r="L54">
        <f t="shared" si="32"/>
        <v>164879.89010116283</v>
      </c>
      <c r="M54">
        <f t="shared" si="32"/>
        <v>164879.89010146898</v>
      </c>
      <c r="N54">
        <f t="shared" si="32"/>
        <v>164879.89010142689</v>
      </c>
      <c r="O54">
        <f t="shared" si="32"/>
        <v>164879.89010143248</v>
      </c>
      <c r="P54">
        <f t="shared" si="32"/>
        <v>164879.89010143184</v>
      </c>
      <c r="Q54">
        <f t="shared" si="32"/>
        <v>164879.89010143184</v>
      </c>
      <c r="R54">
        <f t="shared" si="32"/>
        <v>164879.89010143184</v>
      </c>
      <c r="S54">
        <f t="shared" si="32"/>
        <v>164879.89010143184</v>
      </c>
      <c r="T54">
        <f t="shared" si="32"/>
        <v>164879.89010143184</v>
      </c>
      <c r="U54">
        <f t="shared" si="32"/>
        <v>164879.89010143184</v>
      </c>
    </row>
    <row r="55" spans="2:21">
      <c r="B55" s="7" t="s">
        <v>30</v>
      </c>
      <c r="C55">
        <f>C54+0.0068*COS((926533*C32+323)*C34)</f>
        <v>165266.0124963735</v>
      </c>
      <c r="D55">
        <f>D54+0.0068*COS((926533*D32+323)*D34)</f>
        <v>164877.83014690358</v>
      </c>
      <c r="E55">
        <f t="shared" ref="E55:U55" si="33">E54+0.0068*COS((926533*E32+323)*E34)</f>
        <v>164880.16485148421</v>
      </c>
      <c r="F55">
        <f t="shared" si="33"/>
        <v>164879.84444802531</v>
      </c>
      <c r="G55">
        <f t="shared" si="33"/>
        <v>164879.88870992992</v>
      </c>
      <c r="H55">
        <f t="shared" si="33"/>
        <v>164879.88260088558</v>
      </c>
      <c r="I55">
        <f t="shared" si="33"/>
        <v>164879.88344416238</v>
      </c>
      <c r="J55">
        <f t="shared" si="33"/>
        <v>164879.88332776056</v>
      </c>
      <c r="K55">
        <f t="shared" si="33"/>
        <v>164879.88334382811</v>
      </c>
      <c r="L55">
        <f t="shared" si="33"/>
        <v>164879.88334161023</v>
      </c>
      <c r="M55">
        <f t="shared" si="33"/>
        <v>164879.88334191637</v>
      </c>
      <c r="N55">
        <f t="shared" si="33"/>
        <v>164879.88334187429</v>
      </c>
      <c r="O55">
        <f t="shared" si="33"/>
        <v>164879.88334187987</v>
      </c>
      <c r="P55">
        <f t="shared" si="33"/>
        <v>164879.88334187923</v>
      </c>
      <c r="Q55">
        <f t="shared" si="33"/>
        <v>164879.88334187923</v>
      </c>
      <c r="R55">
        <f t="shared" si="33"/>
        <v>164879.88334187923</v>
      </c>
      <c r="S55">
        <f t="shared" si="33"/>
        <v>164879.88334187923</v>
      </c>
      <c r="T55">
        <f t="shared" si="33"/>
        <v>164879.88334187923</v>
      </c>
      <c r="U55">
        <f t="shared" si="33"/>
        <v>164879.88334187923</v>
      </c>
    </row>
    <row r="56" spans="2:21">
      <c r="B56" s="7" t="s">
        <v>31</v>
      </c>
      <c r="C56">
        <f>C55+0.0052*COS((31932*C32+107)*C34)</f>
        <v>165266.01141276458</v>
      </c>
      <c r="D56">
        <f>D55+0.0052*COS((31932*D32+107)*D34)</f>
        <v>164877.82696883721</v>
      </c>
      <c r="E56">
        <f t="shared" ref="E56:U56" si="34">E55+0.0052*COS((31932*E32+107)*E34)</f>
        <v>164880.16168330243</v>
      </c>
      <c r="F56">
        <f t="shared" si="34"/>
        <v>164879.84127848709</v>
      </c>
      <c r="G56">
        <f t="shared" si="34"/>
        <v>164879.8855405791</v>
      </c>
      <c r="H56">
        <f t="shared" si="34"/>
        <v>164879.87943150889</v>
      </c>
      <c r="I56">
        <f t="shared" si="34"/>
        <v>164879.88027478926</v>
      </c>
      <c r="J56">
        <f t="shared" si="34"/>
        <v>164879.88015838695</v>
      </c>
      <c r="K56">
        <f t="shared" si="34"/>
        <v>164879.88017445456</v>
      </c>
      <c r="L56">
        <f t="shared" si="34"/>
        <v>164879.88017223668</v>
      </c>
      <c r="M56">
        <f t="shared" si="34"/>
        <v>164879.88017254282</v>
      </c>
      <c r="N56">
        <f t="shared" si="34"/>
        <v>164879.88017250074</v>
      </c>
      <c r="O56">
        <f t="shared" si="34"/>
        <v>164879.88017250632</v>
      </c>
      <c r="P56">
        <f t="shared" si="34"/>
        <v>164879.88017250568</v>
      </c>
      <c r="Q56">
        <f t="shared" si="34"/>
        <v>164879.88017250568</v>
      </c>
      <c r="R56">
        <f t="shared" si="34"/>
        <v>164879.88017250568</v>
      </c>
      <c r="S56">
        <f t="shared" si="34"/>
        <v>164879.88017250568</v>
      </c>
      <c r="T56">
        <f t="shared" si="34"/>
        <v>164879.88017250568</v>
      </c>
      <c r="U56">
        <f t="shared" si="34"/>
        <v>164879.88017250568</v>
      </c>
    </row>
    <row r="57" spans="2:21">
      <c r="B57" s="7" t="s">
        <v>32</v>
      </c>
      <c r="C57">
        <f>C56+0.005*COS((481266*C32+205)*C34)</f>
        <v>165266.01627341038</v>
      </c>
      <c r="D57">
        <f>D56+0.005*COS((481266*D32+205)*D34)</f>
        <v>164877.83184130449</v>
      </c>
      <c r="E57">
        <f t="shared" ref="E57:U57" si="35">E56+0.005*COS((481266*E32+205)*E34)</f>
        <v>164880.16659315265</v>
      </c>
      <c r="F57">
        <f t="shared" si="35"/>
        <v>164879.84618359024</v>
      </c>
      <c r="G57">
        <f t="shared" si="35"/>
        <v>164879.89044634529</v>
      </c>
      <c r="H57">
        <f t="shared" si="35"/>
        <v>164879.88433718373</v>
      </c>
      <c r="I57">
        <f t="shared" si="35"/>
        <v>164879.8851804767</v>
      </c>
      <c r="J57">
        <f t="shared" si="35"/>
        <v>164879.88506407265</v>
      </c>
      <c r="K57">
        <f t="shared" si="35"/>
        <v>164879.88508014052</v>
      </c>
      <c r="L57">
        <f t="shared" si="35"/>
        <v>164879.88507792258</v>
      </c>
      <c r="M57">
        <f t="shared" si="35"/>
        <v>164879.88507822875</v>
      </c>
      <c r="N57">
        <f t="shared" si="35"/>
        <v>164879.88507818666</v>
      </c>
      <c r="O57">
        <f t="shared" si="35"/>
        <v>164879.88507819225</v>
      </c>
      <c r="P57">
        <f t="shared" si="35"/>
        <v>164879.88507819161</v>
      </c>
      <c r="Q57">
        <f t="shared" si="35"/>
        <v>164879.88507819161</v>
      </c>
      <c r="R57">
        <f t="shared" si="35"/>
        <v>164879.88507819161</v>
      </c>
      <c r="S57">
        <f t="shared" si="35"/>
        <v>164879.88507819161</v>
      </c>
      <c r="T57">
        <f t="shared" si="35"/>
        <v>164879.88507819161</v>
      </c>
      <c r="U57">
        <f t="shared" si="35"/>
        <v>164879.88507819161</v>
      </c>
    </row>
    <row r="58" spans="2:21">
      <c r="B58" s="7" t="s">
        <v>33</v>
      </c>
      <c r="C58">
        <f>C57+0.004*COS((1331734*C32+283)*C34)</f>
        <v>165266.01259950548</v>
      </c>
      <c r="D58">
        <f>D57+0.004*COS((1331734*D32+283)*D34)</f>
        <v>164877.82794185911</v>
      </c>
      <c r="E58">
        <f t="shared" ref="E58:U58" si="36">E57+0.004*COS((1331734*E32+283)*E34)</f>
        <v>164880.16262417822</v>
      </c>
      <c r="F58">
        <f t="shared" si="36"/>
        <v>164879.84222181176</v>
      </c>
      <c r="G58">
        <f t="shared" si="36"/>
        <v>164879.88648352819</v>
      </c>
      <c r="H58">
        <f t="shared" si="36"/>
        <v>164879.88037450911</v>
      </c>
      <c r="I58">
        <f t="shared" si="36"/>
        <v>164879.88121778241</v>
      </c>
      <c r="J58">
        <f t="shared" si="36"/>
        <v>164879.88110138106</v>
      </c>
      <c r="K58">
        <f t="shared" si="36"/>
        <v>164879.88111744856</v>
      </c>
      <c r="L58">
        <f t="shared" si="36"/>
        <v>164879.88111523067</v>
      </c>
      <c r="M58">
        <f t="shared" si="36"/>
        <v>164879.88111553685</v>
      </c>
      <c r="N58">
        <f t="shared" si="36"/>
        <v>164879.88111549476</v>
      </c>
      <c r="O58">
        <f t="shared" si="36"/>
        <v>164879.88111550035</v>
      </c>
      <c r="P58">
        <f t="shared" si="36"/>
        <v>164879.88111549971</v>
      </c>
      <c r="Q58">
        <f t="shared" si="36"/>
        <v>164879.88111549971</v>
      </c>
      <c r="R58">
        <f t="shared" si="36"/>
        <v>164879.88111549971</v>
      </c>
      <c r="S58">
        <f t="shared" si="36"/>
        <v>164879.88111549971</v>
      </c>
      <c r="T58">
        <f t="shared" si="36"/>
        <v>164879.88111549971</v>
      </c>
      <c r="U58">
        <f t="shared" si="36"/>
        <v>164879.88111549971</v>
      </c>
    </row>
    <row r="59" spans="2:21">
      <c r="B59" s="7" t="s">
        <v>34</v>
      </c>
      <c r="C59">
        <f>C58+0.004*COS((1844932*C32+56)*C34)</f>
        <v>165266.01118139375</v>
      </c>
      <c r="D59">
        <f>D58+0.004*COS((1844932*D32+56)*D34)</f>
        <v>164877.82439327726</v>
      </c>
      <c r="E59">
        <f t="shared" ref="E59:U59" si="37">E58+0.004*COS((1844932*E32+56)*E34)</f>
        <v>164880.15936472596</v>
      </c>
      <c r="F59">
        <f t="shared" si="37"/>
        <v>164879.83891887753</v>
      </c>
      <c r="G59">
        <f t="shared" si="37"/>
        <v>164879.88318653073</v>
      </c>
      <c r="H59">
        <f t="shared" si="37"/>
        <v>164879.8770766909</v>
      </c>
      <c r="I59">
        <f t="shared" si="37"/>
        <v>164879.87792007747</v>
      </c>
      <c r="J59">
        <f t="shared" si="37"/>
        <v>164879.87780366049</v>
      </c>
      <c r="K59">
        <f t="shared" si="37"/>
        <v>164879.87781973014</v>
      </c>
      <c r="L59">
        <f t="shared" si="37"/>
        <v>164879.87781751197</v>
      </c>
      <c r="M59">
        <f t="shared" si="37"/>
        <v>164879.87781781817</v>
      </c>
      <c r="N59">
        <f t="shared" si="37"/>
        <v>164879.87781777608</v>
      </c>
      <c r="O59">
        <f t="shared" si="37"/>
        <v>164879.87781778167</v>
      </c>
      <c r="P59">
        <f t="shared" si="37"/>
        <v>164879.87781778103</v>
      </c>
      <c r="Q59">
        <f t="shared" si="37"/>
        <v>164879.87781778103</v>
      </c>
      <c r="R59">
        <f t="shared" si="37"/>
        <v>164879.87781778103</v>
      </c>
      <c r="S59">
        <f t="shared" si="37"/>
        <v>164879.87781778103</v>
      </c>
      <c r="T59">
        <f t="shared" si="37"/>
        <v>164879.87781778103</v>
      </c>
      <c r="U59">
        <f t="shared" si="37"/>
        <v>164879.87781778103</v>
      </c>
    </row>
    <row r="60" spans="2:21">
      <c r="B60" s="7" t="s">
        <v>35</v>
      </c>
      <c r="C60">
        <f>C59+0.004*COS((133*C32+29)*C34)</f>
        <v>165266.01224281703</v>
      </c>
      <c r="D60">
        <f>D59+0.004*COS((133*D32+29)*D34)</f>
        <v>164877.82546188869</v>
      </c>
      <c r="E60">
        <f t="shared" ref="E60:U60" si="38">E59+0.004*COS((133*E32+29)*E34)</f>
        <v>164880.16043329885</v>
      </c>
      <c r="F60">
        <f t="shared" si="38"/>
        <v>164879.83998745572</v>
      </c>
      <c r="G60">
        <f t="shared" si="38"/>
        <v>164879.88425510819</v>
      </c>
      <c r="H60">
        <f t="shared" si="38"/>
        <v>164879.87814526845</v>
      </c>
      <c r="I60">
        <f t="shared" si="38"/>
        <v>164879.87898865502</v>
      </c>
      <c r="J60">
        <f t="shared" si="38"/>
        <v>164879.87887223804</v>
      </c>
      <c r="K60">
        <f t="shared" si="38"/>
        <v>164879.87888830769</v>
      </c>
      <c r="L60">
        <f t="shared" si="38"/>
        <v>164879.87888608951</v>
      </c>
      <c r="M60">
        <f t="shared" si="38"/>
        <v>164879.87888639572</v>
      </c>
      <c r="N60">
        <f t="shared" si="38"/>
        <v>164879.87888635363</v>
      </c>
      <c r="O60">
        <f t="shared" si="38"/>
        <v>164879.87888635922</v>
      </c>
      <c r="P60">
        <f t="shared" si="38"/>
        <v>164879.87888635858</v>
      </c>
      <c r="Q60">
        <f t="shared" si="38"/>
        <v>164879.87888635858</v>
      </c>
      <c r="R60">
        <f t="shared" si="38"/>
        <v>164879.87888635858</v>
      </c>
      <c r="S60">
        <f t="shared" si="38"/>
        <v>164879.87888635858</v>
      </c>
      <c r="T60">
        <f t="shared" si="38"/>
        <v>164879.87888635858</v>
      </c>
      <c r="U60">
        <f t="shared" si="38"/>
        <v>164879.87888635858</v>
      </c>
    </row>
    <row r="61" spans="2:21">
      <c r="B61" s="7" t="s">
        <v>36</v>
      </c>
      <c r="C61">
        <f>C60+0.0038*COS((1781068*C32+21)*C34)</f>
        <v>165266.01239472759</v>
      </c>
      <c r="D61">
        <f>D60+0.0038*COS((1781068*D32+21)*D34)</f>
        <v>164877.82624099252</v>
      </c>
      <c r="E61">
        <f t="shared" ref="E61:U61" si="39">E60+0.0038*COS((1781068*E32+21)*E34)</f>
        <v>164880.16170170455</v>
      </c>
      <c r="F61">
        <f t="shared" si="39"/>
        <v>164879.84118991881</v>
      </c>
      <c r="G61">
        <f t="shared" si="39"/>
        <v>164879.8854667065</v>
      </c>
      <c r="H61">
        <f t="shared" si="39"/>
        <v>164879.87935560639</v>
      </c>
      <c r="I61">
        <f t="shared" si="39"/>
        <v>164879.88019916695</v>
      </c>
      <c r="J61">
        <f t="shared" si="39"/>
        <v>164879.88008272595</v>
      </c>
      <c r="K61">
        <f t="shared" si="39"/>
        <v>164879.88009879892</v>
      </c>
      <c r="L61">
        <f t="shared" si="39"/>
        <v>164879.88009658028</v>
      </c>
      <c r="M61">
        <f t="shared" si="39"/>
        <v>164879.88009688654</v>
      </c>
      <c r="N61">
        <f t="shared" si="39"/>
        <v>164879.88009684446</v>
      </c>
      <c r="O61">
        <f t="shared" si="39"/>
        <v>164879.88009685004</v>
      </c>
      <c r="P61">
        <f t="shared" si="39"/>
        <v>164879.8800968494</v>
      </c>
      <c r="Q61">
        <f t="shared" si="39"/>
        <v>164879.8800968494</v>
      </c>
      <c r="R61">
        <f t="shared" si="39"/>
        <v>164879.8800968494</v>
      </c>
      <c r="S61">
        <f t="shared" si="39"/>
        <v>164879.8800968494</v>
      </c>
      <c r="T61">
        <f t="shared" si="39"/>
        <v>164879.8800968494</v>
      </c>
      <c r="U61">
        <f t="shared" si="39"/>
        <v>164879.8800968494</v>
      </c>
    </row>
    <row r="62" spans="2:21">
      <c r="B62" s="7" t="s">
        <v>37</v>
      </c>
      <c r="C62">
        <f>C61+0.0037*COS((541062*C32+259)*C34)</f>
        <v>165266.01454877082</v>
      </c>
      <c r="D62">
        <f>D61+0.0037*COS((541062*D32+259)*D34)</f>
        <v>164877.82971439499</v>
      </c>
      <c r="E62">
        <f t="shared" ref="E62:U62" si="40">E61+0.0037*COS((541062*E32+259)*E34)</f>
        <v>164880.16522405628</v>
      </c>
      <c r="F62">
        <f t="shared" si="40"/>
        <v>164879.8447059014</v>
      </c>
      <c r="G62">
        <f t="shared" si="40"/>
        <v>164879.88898357557</v>
      </c>
      <c r="H62">
        <f t="shared" si="40"/>
        <v>164879.88287235325</v>
      </c>
      <c r="I62">
        <f t="shared" si="40"/>
        <v>164879.88371593066</v>
      </c>
      <c r="J62">
        <f t="shared" si="40"/>
        <v>164879.88359948734</v>
      </c>
      <c r="K62">
        <f t="shared" si="40"/>
        <v>164879.88361556063</v>
      </c>
      <c r="L62">
        <f t="shared" si="40"/>
        <v>164879.88361334195</v>
      </c>
      <c r="M62">
        <f t="shared" si="40"/>
        <v>164879.88361364821</v>
      </c>
      <c r="N62">
        <f t="shared" si="40"/>
        <v>164879.88361360613</v>
      </c>
      <c r="O62">
        <f t="shared" si="40"/>
        <v>164879.88361361172</v>
      </c>
      <c r="P62">
        <f t="shared" si="40"/>
        <v>164879.88361361108</v>
      </c>
      <c r="Q62">
        <f t="shared" si="40"/>
        <v>164879.88361361108</v>
      </c>
      <c r="R62">
        <f t="shared" si="40"/>
        <v>164879.88361361108</v>
      </c>
      <c r="S62">
        <f t="shared" si="40"/>
        <v>164879.88361361108</v>
      </c>
      <c r="T62">
        <f t="shared" si="40"/>
        <v>164879.88361361108</v>
      </c>
      <c r="U62">
        <f t="shared" si="40"/>
        <v>164879.88361361108</v>
      </c>
    </row>
    <row r="63" spans="2:21">
      <c r="B63" s="7" t="s">
        <v>38</v>
      </c>
      <c r="C63">
        <f>C62+0.0028*COS((1934*C32+145)*C34)</f>
        <v>165266.01463384848</v>
      </c>
      <c r="D63">
        <f>D62+0.0028*COS((1934*D32+145)*D34)</f>
        <v>164877.82987530495</v>
      </c>
      <c r="E63">
        <f t="shared" ref="E63:U63" si="41">E62+0.0028*COS((1934*E32+145)*E34)</f>
        <v>164880.16538456001</v>
      </c>
      <c r="F63">
        <f t="shared" si="41"/>
        <v>164879.84486646083</v>
      </c>
      <c r="G63">
        <f t="shared" si="41"/>
        <v>164879.88914412729</v>
      </c>
      <c r="H63">
        <f t="shared" si="41"/>
        <v>164879.88303290604</v>
      </c>
      <c r="I63">
        <f t="shared" si="41"/>
        <v>164879.88387648331</v>
      </c>
      <c r="J63">
        <f t="shared" si="41"/>
        <v>164879.88376004001</v>
      </c>
      <c r="K63">
        <f t="shared" si="41"/>
        <v>164879.8837761133</v>
      </c>
      <c r="L63">
        <f t="shared" si="41"/>
        <v>164879.88377389463</v>
      </c>
      <c r="M63">
        <f t="shared" si="41"/>
        <v>164879.88377420089</v>
      </c>
      <c r="N63">
        <f t="shared" si="41"/>
        <v>164879.88377415881</v>
      </c>
      <c r="O63">
        <f t="shared" si="41"/>
        <v>164879.88377416439</v>
      </c>
      <c r="P63">
        <f t="shared" si="41"/>
        <v>164879.88377416375</v>
      </c>
      <c r="Q63">
        <f t="shared" si="41"/>
        <v>164879.88377416375</v>
      </c>
      <c r="R63">
        <f t="shared" si="41"/>
        <v>164879.88377416375</v>
      </c>
      <c r="S63">
        <f t="shared" si="41"/>
        <v>164879.88377416375</v>
      </c>
      <c r="T63">
        <f t="shared" si="41"/>
        <v>164879.88377416375</v>
      </c>
      <c r="U63">
        <f t="shared" si="41"/>
        <v>164879.88377416375</v>
      </c>
    </row>
    <row r="64" spans="2:21">
      <c r="B64" s="7" t="s">
        <v>39</v>
      </c>
      <c r="C64">
        <f>C63+0.0027*COS((918399*C32+182)*C34)</f>
        <v>165266.01245356075</v>
      </c>
      <c r="D64">
        <f>D63+0.0027*COS((918399*D32+182)*D34)</f>
        <v>164877.82827899506</v>
      </c>
      <c r="E64">
        <f t="shared" ref="E64:U64" si="42">E63+0.0027*COS((918399*E32+182)*E34)</f>
        <v>164880.16364189686</v>
      </c>
      <c r="F64">
        <f t="shared" si="42"/>
        <v>164879.84314338976</v>
      </c>
      <c r="G64">
        <f t="shared" si="42"/>
        <v>164879.88741834013</v>
      </c>
      <c r="H64">
        <f t="shared" si="42"/>
        <v>164879.8813074936</v>
      </c>
      <c r="I64">
        <f t="shared" si="42"/>
        <v>164879.88215101912</v>
      </c>
      <c r="J64">
        <f t="shared" si="42"/>
        <v>164879.88203458299</v>
      </c>
      <c r="K64">
        <f t="shared" si="42"/>
        <v>164879.88205065529</v>
      </c>
      <c r="L64">
        <f t="shared" si="42"/>
        <v>164879.88204843676</v>
      </c>
      <c r="M64">
        <f t="shared" si="42"/>
        <v>164879.88204874299</v>
      </c>
      <c r="N64">
        <f t="shared" si="42"/>
        <v>164879.88204870091</v>
      </c>
      <c r="O64">
        <f t="shared" si="42"/>
        <v>164879.88204870649</v>
      </c>
      <c r="P64">
        <f t="shared" si="42"/>
        <v>164879.88204870585</v>
      </c>
      <c r="Q64">
        <f t="shared" si="42"/>
        <v>164879.88204870585</v>
      </c>
      <c r="R64">
        <f t="shared" si="42"/>
        <v>164879.88204870585</v>
      </c>
      <c r="S64">
        <f t="shared" si="42"/>
        <v>164879.88204870585</v>
      </c>
      <c r="T64">
        <f t="shared" si="42"/>
        <v>164879.88204870585</v>
      </c>
      <c r="U64">
        <f t="shared" si="42"/>
        <v>164879.88204870585</v>
      </c>
    </row>
    <row r="65" spans="2:21">
      <c r="B65" s="7" t="s">
        <v>40</v>
      </c>
      <c r="C65">
        <f>C64+0.0026*COS((1379739*C32+17)*C34)</f>
        <v>165266.01011952999</v>
      </c>
      <c r="D65">
        <f>D64+0.0026*COS((1379739*D32+17)*D34)</f>
        <v>164877.82676089529</v>
      </c>
      <c r="E65">
        <f t="shared" ref="E65:U65" si="43">E64+0.0026*COS((1379739*E32+17)*E34)</f>
        <v>164880.16191350642</v>
      </c>
      <c r="F65">
        <f t="shared" si="43"/>
        <v>164879.84144278453</v>
      </c>
      <c r="G65">
        <f t="shared" si="43"/>
        <v>164879.88571387553</v>
      </c>
      <c r="H65">
        <f t="shared" si="43"/>
        <v>164879.87960356125</v>
      </c>
      <c r="I65">
        <f t="shared" si="43"/>
        <v>164879.8804470133</v>
      </c>
      <c r="J65">
        <f t="shared" si="43"/>
        <v>164879.8803305873</v>
      </c>
      <c r="K65">
        <f t="shared" si="43"/>
        <v>164879.8803466582</v>
      </c>
      <c r="L65">
        <f t="shared" si="43"/>
        <v>164879.88034443988</v>
      </c>
      <c r="M65">
        <f t="shared" si="43"/>
        <v>164879.88034474608</v>
      </c>
      <c r="N65">
        <f t="shared" si="43"/>
        <v>164879.880344704</v>
      </c>
      <c r="O65">
        <f t="shared" si="43"/>
        <v>164879.88034470959</v>
      </c>
      <c r="P65">
        <f t="shared" si="43"/>
        <v>164879.88034470894</v>
      </c>
      <c r="Q65">
        <f t="shared" si="43"/>
        <v>164879.88034470894</v>
      </c>
      <c r="R65">
        <f t="shared" si="43"/>
        <v>164879.88034470894</v>
      </c>
      <c r="S65">
        <f t="shared" si="43"/>
        <v>164879.88034470894</v>
      </c>
      <c r="T65">
        <f t="shared" si="43"/>
        <v>164879.88034470894</v>
      </c>
      <c r="U65">
        <f t="shared" si="43"/>
        <v>164879.88034470894</v>
      </c>
    </row>
    <row r="66" spans="2:21">
      <c r="B66" s="7" t="s">
        <v>41</v>
      </c>
      <c r="C66">
        <f>C65+0.0024*COS((99863*C32+122)*C34)</f>
        <v>165266.00775835145</v>
      </c>
      <c r="D66">
        <f>D65+0.0024*COS((99863*D32+122)*D34)</f>
        <v>164877.82678284915</v>
      </c>
      <c r="E66">
        <f t="shared" ref="E66:U66" si="44">E65+0.0024*COS((99863*E32+122)*E34)</f>
        <v>164880.16191745151</v>
      </c>
      <c r="F66">
        <f t="shared" si="44"/>
        <v>164879.84144919898</v>
      </c>
      <c r="G66">
        <f t="shared" si="44"/>
        <v>164879.8857199488</v>
      </c>
      <c r="H66">
        <f t="shared" si="44"/>
        <v>164879.87960968161</v>
      </c>
      <c r="I66">
        <f t="shared" si="44"/>
        <v>164879.88045312717</v>
      </c>
      <c r="J66">
        <f t="shared" si="44"/>
        <v>164879.88033670207</v>
      </c>
      <c r="K66">
        <f t="shared" si="44"/>
        <v>164879.88035277286</v>
      </c>
      <c r="L66">
        <f t="shared" si="44"/>
        <v>164879.88035055454</v>
      </c>
      <c r="M66">
        <f t="shared" si="44"/>
        <v>164879.88035086074</v>
      </c>
      <c r="N66">
        <f t="shared" si="44"/>
        <v>164879.88035081865</v>
      </c>
      <c r="O66">
        <f t="shared" si="44"/>
        <v>164879.88035082424</v>
      </c>
      <c r="P66">
        <f t="shared" si="44"/>
        <v>164879.8803508236</v>
      </c>
      <c r="Q66">
        <f t="shared" si="44"/>
        <v>164879.8803508236</v>
      </c>
      <c r="R66">
        <f t="shared" si="44"/>
        <v>164879.8803508236</v>
      </c>
      <c r="S66">
        <f t="shared" si="44"/>
        <v>164879.8803508236</v>
      </c>
      <c r="T66">
        <f t="shared" si="44"/>
        <v>164879.8803508236</v>
      </c>
      <c r="U66">
        <f t="shared" si="44"/>
        <v>164879.8803508236</v>
      </c>
    </row>
    <row r="67" spans="2:21">
      <c r="B67" s="7" t="s">
        <v>42</v>
      </c>
      <c r="C67">
        <f>C66+0.0023*COS((922466*C32+163)*C34)</f>
        <v>165266.00817284494</v>
      </c>
      <c r="D67">
        <f>D66+0.0023*COS((922466*D32+163)*D34)</f>
        <v>164877.82797631435</v>
      </c>
      <c r="E67">
        <f t="shared" ref="E67:U67" si="45">E66+0.0023*COS((922466*E32+163)*E34)</f>
        <v>164880.1629718786</v>
      </c>
      <c r="F67">
        <f t="shared" si="45"/>
        <v>164879.84252300547</v>
      </c>
      <c r="G67">
        <f t="shared" si="45"/>
        <v>164879.88679108355</v>
      </c>
      <c r="H67">
        <f t="shared" si="45"/>
        <v>164879.88068118523</v>
      </c>
      <c r="I67">
        <f t="shared" si="45"/>
        <v>164879.88152457986</v>
      </c>
      <c r="J67">
        <f t="shared" si="45"/>
        <v>164879.8814081618</v>
      </c>
      <c r="K67">
        <f t="shared" si="45"/>
        <v>164879.88142423163</v>
      </c>
      <c r="L67">
        <f t="shared" si="45"/>
        <v>164879.88142201342</v>
      </c>
      <c r="M67">
        <f t="shared" si="45"/>
        <v>164879.8814223196</v>
      </c>
      <c r="N67">
        <f t="shared" si="45"/>
        <v>164879.88142227754</v>
      </c>
      <c r="O67">
        <f t="shared" si="45"/>
        <v>164879.88142228313</v>
      </c>
      <c r="P67">
        <f t="shared" si="45"/>
        <v>164879.88142228249</v>
      </c>
      <c r="Q67">
        <f t="shared" si="45"/>
        <v>164879.88142228249</v>
      </c>
      <c r="R67">
        <f t="shared" si="45"/>
        <v>164879.88142228249</v>
      </c>
      <c r="S67">
        <f t="shared" si="45"/>
        <v>164879.88142228249</v>
      </c>
      <c r="T67">
        <f t="shared" si="45"/>
        <v>164879.88142228249</v>
      </c>
      <c r="U67">
        <f t="shared" si="45"/>
        <v>164879.88142228249</v>
      </c>
    </row>
    <row r="68" spans="2:21">
      <c r="B68" s="7" t="s">
        <v>43</v>
      </c>
      <c r="C68">
        <f>C67+0.0022*COS((818536*C32+151)*C34)</f>
        <v>165266.00909657488</v>
      </c>
      <c r="D68">
        <f>D67+0.0022*COS((818536*D32+151)*D34)</f>
        <v>164877.82662888488</v>
      </c>
      <c r="E68">
        <f t="shared" ref="E68:U68" si="46">E67+0.0022*COS((818536*E32+151)*E34)</f>
        <v>164880.16152010096</v>
      </c>
      <c r="F68">
        <f t="shared" si="46"/>
        <v>164879.84108521964</v>
      </c>
      <c r="G68">
        <f t="shared" si="46"/>
        <v>164879.88535135851</v>
      </c>
      <c r="H68">
        <f t="shared" si="46"/>
        <v>164879.87924172773</v>
      </c>
      <c r="I68">
        <f t="shared" si="46"/>
        <v>164879.88008508543</v>
      </c>
      <c r="J68">
        <f t="shared" si="46"/>
        <v>164879.87996867247</v>
      </c>
      <c r="K68">
        <f t="shared" si="46"/>
        <v>164879.87998474159</v>
      </c>
      <c r="L68">
        <f t="shared" si="46"/>
        <v>164879.87998252347</v>
      </c>
      <c r="M68">
        <f t="shared" si="46"/>
        <v>164879.87998282962</v>
      </c>
      <c r="N68">
        <f t="shared" si="46"/>
        <v>164879.87998278756</v>
      </c>
      <c r="O68">
        <f t="shared" si="46"/>
        <v>164879.87998279315</v>
      </c>
      <c r="P68">
        <f t="shared" si="46"/>
        <v>164879.87998279251</v>
      </c>
      <c r="Q68">
        <f t="shared" si="46"/>
        <v>164879.87998279251</v>
      </c>
      <c r="R68">
        <f t="shared" si="46"/>
        <v>164879.87998279251</v>
      </c>
      <c r="S68">
        <f t="shared" si="46"/>
        <v>164879.87998279251</v>
      </c>
      <c r="T68">
        <f t="shared" si="46"/>
        <v>164879.87998279251</v>
      </c>
      <c r="U68">
        <f t="shared" si="46"/>
        <v>164879.87998279251</v>
      </c>
    </row>
    <row r="69" spans="2:21">
      <c r="B69" s="7" t="s">
        <v>44</v>
      </c>
      <c r="C69">
        <f>C68+0.0021*COS((990397*C32+357)*C34)</f>
        <v>165266.00702643645</v>
      </c>
      <c r="D69">
        <f>D68+0.0021*COS((990397*D32+357)*D34)</f>
        <v>164877.82644982223</v>
      </c>
      <c r="E69">
        <f t="shared" ref="E69:U69" si="47">E68+0.0021*COS((990397*E32+357)*E34)</f>
        <v>164880.16118596657</v>
      </c>
      <c r="F69">
        <f t="shared" si="47"/>
        <v>164879.84077225806</v>
      </c>
      <c r="G69">
        <f t="shared" si="47"/>
        <v>164879.88503546969</v>
      </c>
      <c r="H69">
        <f t="shared" si="47"/>
        <v>164879.87892624291</v>
      </c>
      <c r="I69">
        <f t="shared" si="47"/>
        <v>164879.87976954484</v>
      </c>
      <c r="J69">
        <f t="shared" si="47"/>
        <v>164879.87965313956</v>
      </c>
      <c r="K69">
        <f t="shared" si="47"/>
        <v>164879.87966920764</v>
      </c>
      <c r="L69">
        <f t="shared" si="47"/>
        <v>164879.87966698967</v>
      </c>
      <c r="M69">
        <f t="shared" si="47"/>
        <v>164879.87966729578</v>
      </c>
      <c r="N69">
        <f t="shared" si="47"/>
        <v>164879.87966725373</v>
      </c>
      <c r="O69">
        <f t="shared" si="47"/>
        <v>164879.87966725932</v>
      </c>
      <c r="P69">
        <f t="shared" si="47"/>
        <v>164879.87966725868</v>
      </c>
      <c r="Q69">
        <f t="shared" si="47"/>
        <v>164879.87966725868</v>
      </c>
      <c r="R69">
        <f t="shared" si="47"/>
        <v>164879.87966725868</v>
      </c>
      <c r="S69">
        <f t="shared" si="47"/>
        <v>164879.87966725868</v>
      </c>
      <c r="T69">
        <f t="shared" si="47"/>
        <v>164879.87966725868</v>
      </c>
      <c r="U69">
        <f t="shared" si="47"/>
        <v>164879.87966725868</v>
      </c>
    </row>
    <row r="70" spans="2:21">
      <c r="B70" s="7" t="s">
        <v>45</v>
      </c>
      <c r="C70">
        <f>C69+0.0021*COS((71998*C32+85)*C34)</f>
        <v>165266.0079625459</v>
      </c>
      <c r="D70">
        <f>D69+0.0021*COS((71998*D32+85)*D34)</f>
        <v>164877.82535718472</v>
      </c>
      <c r="E70">
        <f t="shared" ref="E70:U70" si="48">E69+0.0021*COS((71998*E32+85)*E34)</f>
        <v>164880.16010304706</v>
      </c>
      <c r="F70">
        <f t="shared" si="48"/>
        <v>164879.83968800417</v>
      </c>
      <c r="G70">
        <f t="shared" si="48"/>
        <v>164879.88395140012</v>
      </c>
      <c r="H70">
        <f t="shared" si="48"/>
        <v>164879.87784214789</v>
      </c>
      <c r="I70">
        <f t="shared" si="48"/>
        <v>164879.87868545332</v>
      </c>
      <c r="J70">
        <f t="shared" si="48"/>
        <v>164879.87856904758</v>
      </c>
      <c r="K70">
        <f t="shared" si="48"/>
        <v>164879.87858511572</v>
      </c>
      <c r="L70">
        <f t="shared" si="48"/>
        <v>164879.87858289774</v>
      </c>
      <c r="M70">
        <f t="shared" si="48"/>
        <v>164879.87858320386</v>
      </c>
      <c r="N70">
        <f t="shared" si="48"/>
        <v>164879.8785831618</v>
      </c>
      <c r="O70">
        <f t="shared" si="48"/>
        <v>164879.87858316739</v>
      </c>
      <c r="P70">
        <f t="shared" si="48"/>
        <v>164879.87858316675</v>
      </c>
      <c r="Q70">
        <f t="shared" si="48"/>
        <v>164879.87858316675</v>
      </c>
      <c r="R70">
        <f t="shared" si="48"/>
        <v>164879.87858316675</v>
      </c>
      <c r="S70">
        <f t="shared" si="48"/>
        <v>164879.87858316675</v>
      </c>
      <c r="T70">
        <f t="shared" si="48"/>
        <v>164879.87858316675</v>
      </c>
      <c r="U70">
        <f t="shared" si="48"/>
        <v>164879.87858316675</v>
      </c>
    </row>
    <row r="71" spans="2:21">
      <c r="B71" s="7" t="s">
        <v>46</v>
      </c>
      <c r="C71">
        <f>C70+0.0021*COS((341337*C32+16)*C34)</f>
        <v>165266.00845712115</v>
      </c>
      <c r="D71">
        <f>D70+0.0021*COS((341337*D32+16)*D34)</f>
        <v>164877.82335732909</v>
      </c>
      <c r="E71">
        <f t="shared" ref="E71:U71" si="49">E70+0.0021*COS((341337*E32+16)*E34)</f>
        <v>164880.15808741649</v>
      </c>
      <c r="F71">
        <f t="shared" si="49"/>
        <v>164879.83767445842</v>
      </c>
      <c r="G71">
        <f t="shared" si="49"/>
        <v>164879.88193756485</v>
      </c>
      <c r="H71">
        <f t="shared" si="49"/>
        <v>164879.87582835255</v>
      </c>
      <c r="I71">
        <f t="shared" si="49"/>
        <v>164879.87667165246</v>
      </c>
      <c r="J71">
        <f t="shared" si="49"/>
        <v>164879.87655524749</v>
      </c>
      <c r="K71">
        <f t="shared" si="49"/>
        <v>164879.87657131552</v>
      </c>
      <c r="L71">
        <f t="shared" si="49"/>
        <v>164879.87656909754</v>
      </c>
      <c r="M71">
        <f t="shared" si="49"/>
        <v>164879.87656940366</v>
      </c>
      <c r="N71">
        <f t="shared" si="49"/>
        <v>164879.8765693616</v>
      </c>
      <c r="O71">
        <f t="shared" si="49"/>
        <v>164879.87656936719</v>
      </c>
      <c r="P71">
        <f t="shared" si="49"/>
        <v>164879.87656936655</v>
      </c>
      <c r="Q71">
        <f t="shared" si="49"/>
        <v>164879.87656936655</v>
      </c>
      <c r="R71">
        <f t="shared" si="49"/>
        <v>164879.87656936655</v>
      </c>
      <c r="S71">
        <f t="shared" si="49"/>
        <v>164879.87656936655</v>
      </c>
      <c r="T71">
        <f t="shared" si="49"/>
        <v>164879.87656936655</v>
      </c>
      <c r="U71">
        <f t="shared" si="49"/>
        <v>164879.87656936655</v>
      </c>
    </row>
    <row r="72" spans="2:21">
      <c r="B72" s="7" t="s">
        <v>47</v>
      </c>
      <c r="C72">
        <f>C71+0.0018*COS((401329*C32+274)*C34)</f>
        <v>165266.01003999246</v>
      </c>
      <c r="D72">
        <f>D71+0.0018*COS((401329*D32+274)*D34)</f>
        <v>164877.82408638654</v>
      </c>
      <c r="E72">
        <f t="shared" ref="E72:U72" si="50">E71+0.0018*COS((401329*E32+274)*E34)</f>
        <v>164880.15876652068</v>
      </c>
      <c r="F72">
        <f t="shared" si="50"/>
        <v>164879.83836044962</v>
      </c>
      <c r="G72">
        <f t="shared" si="50"/>
        <v>164879.88262260525</v>
      </c>
      <c r="H72">
        <f t="shared" si="50"/>
        <v>164879.87651352418</v>
      </c>
      <c r="I72">
        <f t="shared" si="50"/>
        <v>164879.87735680598</v>
      </c>
      <c r="J72">
        <f t="shared" si="50"/>
        <v>164879.8772404035</v>
      </c>
      <c r="K72">
        <f t="shared" si="50"/>
        <v>164879.8772564712</v>
      </c>
      <c r="L72">
        <f t="shared" si="50"/>
        <v>164879.87725425325</v>
      </c>
      <c r="M72">
        <f t="shared" si="50"/>
        <v>164879.87725455937</v>
      </c>
      <c r="N72">
        <f t="shared" si="50"/>
        <v>164879.87725451731</v>
      </c>
      <c r="O72">
        <f t="shared" si="50"/>
        <v>164879.8772545229</v>
      </c>
      <c r="P72">
        <f t="shared" si="50"/>
        <v>164879.87725452226</v>
      </c>
      <c r="Q72">
        <f t="shared" si="50"/>
        <v>164879.87725452226</v>
      </c>
      <c r="R72">
        <f t="shared" si="50"/>
        <v>164879.87725452226</v>
      </c>
      <c r="S72">
        <f t="shared" si="50"/>
        <v>164879.87725452226</v>
      </c>
      <c r="T72">
        <f t="shared" si="50"/>
        <v>164879.87725452226</v>
      </c>
      <c r="U72">
        <f t="shared" si="50"/>
        <v>164879.87725452226</v>
      </c>
    </row>
    <row r="73" spans="2:21">
      <c r="B73" s="7" t="s">
        <v>48</v>
      </c>
      <c r="C73">
        <f>C72+0.0016*COS((1856938*C32+152)*C34)</f>
        <v>165266.00876803274</v>
      </c>
      <c r="D73">
        <f>D72+0.0016*COS((1856938*D32+152)*D34)</f>
        <v>164877.82405125667</v>
      </c>
      <c r="E73">
        <f t="shared" ref="E73:U73" si="51">E72+0.0016*COS((1856938*E32+152)*E34)</f>
        <v>164880.15850925897</v>
      </c>
      <c r="F73">
        <f t="shared" si="51"/>
        <v>164879.83813344644</v>
      </c>
      <c r="G73">
        <f t="shared" si="51"/>
        <v>164879.88239141635</v>
      </c>
      <c r="H73">
        <f t="shared" si="51"/>
        <v>164879.87628291291</v>
      </c>
      <c r="I73">
        <f t="shared" si="51"/>
        <v>164879.87712611497</v>
      </c>
      <c r="J73">
        <f t="shared" si="51"/>
        <v>164879.87700972348</v>
      </c>
      <c r="K73">
        <f t="shared" si="51"/>
        <v>164879.87702578967</v>
      </c>
      <c r="L73">
        <f t="shared" si="51"/>
        <v>164879.87702357193</v>
      </c>
      <c r="M73">
        <f t="shared" si="51"/>
        <v>164879.87702387801</v>
      </c>
      <c r="N73">
        <f t="shared" si="51"/>
        <v>164879.87702383596</v>
      </c>
      <c r="O73">
        <f t="shared" si="51"/>
        <v>164879.87702384155</v>
      </c>
      <c r="P73">
        <f t="shared" si="51"/>
        <v>164879.87702384091</v>
      </c>
      <c r="Q73">
        <f t="shared" si="51"/>
        <v>164879.87702384091</v>
      </c>
      <c r="R73">
        <f t="shared" si="51"/>
        <v>164879.87702384091</v>
      </c>
      <c r="S73">
        <f t="shared" si="51"/>
        <v>164879.87702384091</v>
      </c>
      <c r="T73">
        <f t="shared" si="51"/>
        <v>164879.87702384091</v>
      </c>
      <c r="U73">
        <f t="shared" si="51"/>
        <v>164879.87702384091</v>
      </c>
    </row>
    <row r="74" spans="2:21">
      <c r="B74" s="7" t="s">
        <v>49</v>
      </c>
      <c r="C74">
        <f>C73+0.0012*COS((1267871*C32+249)*C34)</f>
        <v>165266.00756825504</v>
      </c>
      <c r="D74">
        <f>D73+0.0012*COS((1267871*D32+249)*D34)</f>
        <v>164877.82350303128</v>
      </c>
      <c r="E74">
        <f t="shared" ref="E74:U74" si="52">E73+0.0012*COS((1267871*E32+249)*E34)</f>
        <v>164880.15806506039</v>
      </c>
      <c r="F74">
        <f t="shared" si="52"/>
        <v>164879.83767472405</v>
      </c>
      <c r="G74">
        <f t="shared" si="52"/>
        <v>164879.88193469596</v>
      </c>
      <c r="H74">
        <f t="shared" si="52"/>
        <v>164879.87582591613</v>
      </c>
      <c r="I74">
        <f t="shared" si="52"/>
        <v>164879.87666915634</v>
      </c>
      <c r="J74">
        <f t="shared" si="52"/>
        <v>164879.87655275958</v>
      </c>
      <c r="K74">
        <f t="shared" si="52"/>
        <v>164879.8765688265</v>
      </c>
      <c r="L74">
        <f t="shared" si="52"/>
        <v>164879.87656660867</v>
      </c>
      <c r="M74">
        <f t="shared" si="52"/>
        <v>164879.87656691475</v>
      </c>
      <c r="N74">
        <f t="shared" si="52"/>
        <v>164879.8765668727</v>
      </c>
      <c r="O74">
        <f t="shared" si="52"/>
        <v>164879.87656687829</v>
      </c>
      <c r="P74">
        <f t="shared" si="52"/>
        <v>164879.87656687765</v>
      </c>
      <c r="Q74">
        <f t="shared" si="52"/>
        <v>164879.87656687765</v>
      </c>
      <c r="R74">
        <f t="shared" si="52"/>
        <v>164879.87656687765</v>
      </c>
      <c r="S74">
        <f t="shared" si="52"/>
        <v>164879.87656687765</v>
      </c>
      <c r="T74">
        <f t="shared" si="52"/>
        <v>164879.87656687765</v>
      </c>
      <c r="U74">
        <f t="shared" si="52"/>
        <v>164879.87656687765</v>
      </c>
    </row>
    <row r="75" spans="2:21">
      <c r="B75" s="7" t="s">
        <v>50</v>
      </c>
      <c r="C75">
        <f>C74+0.0011*COS((1920802*C32+186)*C34)</f>
        <v>165266.00704174003</v>
      </c>
      <c r="D75">
        <f>D74+0.0011*COS((1920802*D32+186)*D34)</f>
        <v>164877.82456089259</v>
      </c>
      <c r="E75">
        <f t="shared" ref="E75:U75" si="53">E74+0.0011*COS((1920802*E32+186)*E34)</f>
        <v>164880.15906855132</v>
      </c>
      <c r="F75">
        <f t="shared" si="53"/>
        <v>164879.83868693464</v>
      </c>
      <c r="G75">
        <f t="shared" si="53"/>
        <v>164879.88294572537</v>
      </c>
      <c r="H75">
        <f t="shared" si="53"/>
        <v>164879.87683710901</v>
      </c>
      <c r="I75">
        <f t="shared" si="53"/>
        <v>164879.87768032667</v>
      </c>
      <c r="J75">
        <f t="shared" si="53"/>
        <v>164879.87756393303</v>
      </c>
      <c r="K75">
        <f t="shared" si="53"/>
        <v>164879.87757999951</v>
      </c>
      <c r="L75">
        <f t="shared" si="53"/>
        <v>164879.87757778174</v>
      </c>
      <c r="M75">
        <f t="shared" si="53"/>
        <v>164879.87757808782</v>
      </c>
      <c r="N75">
        <f t="shared" si="53"/>
        <v>164879.87757804577</v>
      </c>
      <c r="O75">
        <f t="shared" si="53"/>
        <v>164879.87757805135</v>
      </c>
      <c r="P75">
        <f t="shared" si="53"/>
        <v>164879.87757805071</v>
      </c>
      <c r="Q75">
        <f t="shared" si="53"/>
        <v>164879.87757805071</v>
      </c>
      <c r="R75">
        <f t="shared" si="53"/>
        <v>164879.87757805071</v>
      </c>
      <c r="S75">
        <f t="shared" si="53"/>
        <v>164879.87757805071</v>
      </c>
      <c r="T75">
        <f t="shared" si="53"/>
        <v>164879.87757805071</v>
      </c>
      <c r="U75">
        <f t="shared" si="53"/>
        <v>164879.87757805071</v>
      </c>
    </row>
    <row r="76" spans="2:21">
      <c r="B76" s="7" t="s">
        <v>51</v>
      </c>
      <c r="C76">
        <f>C75+0.0009*COS(858602*C32+129)*C34</f>
        <v>165266.00702687041</v>
      </c>
      <c r="D76">
        <f>D75+0.0009*COS(858602*D32+129)*D34</f>
        <v>164877.82455576549</v>
      </c>
      <c r="E76">
        <f t="shared" ref="E76:U76" si="54">E75+0.0009*COS(858602*E32+129)*E34</f>
        <v>164880.15906508648</v>
      </c>
      <c r="F76">
        <f t="shared" si="54"/>
        <v>164879.83869134274</v>
      </c>
      <c r="G76">
        <f t="shared" si="54"/>
        <v>164879.88294906775</v>
      </c>
      <c r="H76">
        <f t="shared" si="54"/>
        <v>164879.87684059955</v>
      </c>
      <c r="I76">
        <f t="shared" si="54"/>
        <v>164879.87768379677</v>
      </c>
      <c r="J76">
        <f t="shared" si="54"/>
        <v>164879.87756740596</v>
      </c>
      <c r="K76">
        <f t="shared" si="54"/>
        <v>164879.87758347206</v>
      </c>
      <c r="L76">
        <f t="shared" si="54"/>
        <v>164879.87758125432</v>
      </c>
      <c r="M76">
        <f t="shared" si="54"/>
        <v>164879.8775815604</v>
      </c>
      <c r="N76">
        <f t="shared" si="54"/>
        <v>164879.87758151835</v>
      </c>
      <c r="O76">
        <f t="shared" si="54"/>
        <v>164879.87758152394</v>
      </c>
      <c r="P76">
        <f t="shared" si="54"/>
        <v>164879.87758152329</v>
      </c>
      <c r="Q76">
        <f t="shared" si="54"/>
        <v>164879.87758152329</v>
      </c>
      <c r="R76">
        <f t="shared" si="54"/>
        <v>164879.87758152329</v>
      </c>
      <c r="S76">
        <f t="shared" si="54"/>
        <v>164879.87758152329</v>
      </c>
      <c r="T76">
        <f t="shared" si="54"/>
        <v>164879.87758152329</v>
      </c>
      <c r="U76">
        <f t="shared" si="54"/>
        <v>164879.87758152329</v>
      </c>
    </row>
    <row r="77" spans="2:21">
      <c r="B77" s="7" t="s">
        <v>52</v>
      </c>
      <c r="C77">
        <f>C76+0.0008*COS((1403732*C32+98)*C34)</f>
        <v>165266.00622809972</v>
      </c>
      <c r="D77">
        <f>D76+0.0008*COS((1403732*D32+98)*D34)</f>
        <v>164877.82398249881</v>
      </c>
      <c r="E77">
        <f t="shared" ref="E77:U77" si="55">E76+0.0008*COS((1403732*E32+98)*E34)</f>
        <v>164880.15843625832</v>
      </c>
      <c r="F77">
        <f t="shared" si="55"/>
        <v>164879.83806973262</v>
      </c>
      <c r="G77">
        <f t="shared" si="55"/>
        <v>164879.88232645261</v>
      </c>
      <c r="H77">
        <f t="shared" si="55"/>
        <v>164879.87621812298</v>
      </c>
      <c r="I77">
        <f t="shared" si="55"/>
        <v>164879.87706130106</v>
      </c>
      <c r="J77">
        <f t="shared" si="55"/>
        <v>164879.87694491289</v>
      </c>
      <c r="K77">
        <f t="shared" si="55"/>
        <v>164879.87696097864</v>
      </c>
      <c r="L77">
        <f t="shared" si="55"/>
        <v>164879.87695876093</v>
      </c>
      <c r="M77">
        <f t="shared" si="55"/>
        <v>164879.87695906701</v>
      </c>
      <c r="N77">
        <f t="shared" si="55"/>
        <v>164879.87695902496</v>
      </c>
      <c r="O77">
        <f t="shared" si="55"/>
        <v>164879.87695903055</v>
      </c>
      <c r="P77">
        <f t="shared" si="55"/>
        <v>164879.87695902991</v>
      </c>
      <c r="Q77">
        <f t="shared" si="55"/>
        <v>164879.87695902991</v>
      </c>
      <c r="R77">
        <f t="shared" si="55"/>
        <v>164879.87695902991</v>
      </c>
      <c r="S77">
        <f t="shared" si="55"/>
        <v>164879.87695902991</v>
      </c>
      <c r="T77">
        <f t="shared" si="55"/>
        <v>164879.87695902991</v>
      </c>
      <c r="U77">
        <f t="shared" si="55"/>
        <v>164879.87695902991</v>
      </c>
    </row>
    <row r="78" spans="2:21">
      <c r="B78" s="7" t="s">
        <v>53</v>
      </c>
      <c r="C78">
        <f>C77+0.0007*COS((790672*C32+114)*C34)</f>
        <v>165266.0055441884</v>
      </c>
      <c r="D78">
        <f>D77+0.0007*COS((790672*D32+114)*D34)</f>
        <v>164877.82407122361</v>
      </c>
      <c r="E78">
        <f t="shared" ref="E78:U78" si="56">E77+0.0007*COS((790672*E32+114)*E34)</f>
        <v>164880.15856605503</v>
      </c>
      <c r="F78">
        <f t="shared" si="56"/>
        <v>164879.83819392152</v>
      </c>
      <c r="G78">
        <f t="shared" si="56"/>
        <v>164879.88245141678</v>
      </c>
      <c r="H78">
        <f t="shared" si="56"/>
        <v>164879.87634298016</v>
      </c>
      <c r="I78">
        <f t="shared" si="56"/>
        <v>164879.87718617302</v>
      </c>
      <c r="J78">
        <f t="shared" si="56"/>
        <v>164879.87706978281</v>
      </c>
      <c r="K78">
        <f t="shared" si="56"/>
        <v>164879.87708584883</v>
      </c>
      <c r="L78">
        <f t="shared" si="56"/>
        <v>164879.87708363109</v>
      </c>
      <c r="M78">
        <f t="shared" si="56"/>
        <v>164879.87708393717</v>
      </c>
      <c r="N78">
        <f t="shared" si="56"/>
        <v>164879.87708389512</v>
      </c>
      <c r="O78">
        <f t="shared" si="56"/>
        <v>164879.8770839007</v>
      </c>
      <c r="P78">
        <f t="shared" si="56"/>
        <v>164879.87708390006</v>
      </c>
      <c r="Q78">
        <f t="shared" si="56"/>
        <v>164879.87708390006</v>
      </c>
      <c r="R78">
        <f t="shared" si="56"/>
        <v>164879.87708390006</v>
      </c>
      <c r="S78">
        <f t="shared" si="56"/>
        <v>164879.87708390006</v>
      </c>
      <c r="T78">
        <f t="shared" si="56"/>
        <v>164879.87708390006</v>
      </c>
      <c r="U78">
        <f t="shared" si="56"/>
        <v>164879.87708390006</v>
      </c>
    </row>
    <row r="79" spans="2:21">
      <c r="B79" s="7" t="s">
        <v>54</v>
      </c>
      <c r="C79">
        <f>C78+0.0007*COS((405201*C32+50)*C34)</f>
        <v>165266.00597203898</v>
      </c>
      <c r="D79">
        <f>D78+0.0007*COS((405201*D32+50)*D34)</f>
        <v>164877.82410924364</v>
      </c>
      <c r="E79">
        <f t="shared" ref="E79:U79" si="57">E78+0.0007*COS((405201*E32+50)*E34)</f>
        <v>164880.1585827792</v>
      </c>
      <c r="F79">
        <f t="shared" si="57"/>
        <v>164879.8382135671</v>
      </c>
      <c r="G79">
        <f t="shared" si="57"/>
        <v>164879.88247065875</v>
      </c>
      <c r="H79">
        <f t="shared" si="57"/>
        <v>164879.87636227784</v>
      </c>
      <c r="I79">
        <f t="shared" si="57"/>
        <v>164879.87720546301</v>
      </c>
      <c r="J79">
        <f t="shared" si="57"/>
        <v>164879.87708907385</v>
      </c>
      <c r="K79">
        <f t="shared" si="57"/>
        <v>164879.87710513972</v>
      </c>
      <c r="L79">
        <f t="shared" si="57"/>
        <v>164879.87710292201</v>
      </c>
      <c r="M79">
        <f t="shared" si="57"/>
        <v>164879.87710322809</v>
      </c>
      <c r="N79">
        <f t="shared" si="57"/>
        <v>164879.87710318604</v>
      </c>
      <c r="O79">
        <f t="shared" si="57"/>
        <v>164879.87710319163</v>
      </c>
      <c r="P79">
        <f t="shared" si="57"/>
        <v>164879.87710319099</v>
      </c>
      <c r="Q79">
        <f t="shared" si="57"/>
        <v>164879.87710319099</v>
      </c>
      <c r="R79">
        <f t="shared" si="57"/>
        <v>164879.87710319099</v>
      </c>
      <c r="S79">
        <f t="shared" si="57"/>
        <v>164879.87710319099</v>
      </c>
      <c r="T79">
        <f t="shared" si="57"/>
        <v>164879.87710319099</v>
      </c>
      <c r="U79">
        <f t="shared" si="57"/>
        <v>164879.87710319099</v>
      </c>
    </row>
    <row r="80" spans="2:21">
      <c r="B80" s="7" t="s">
        <v>55</v>
      </c>
      <c r="C80">
        <f>C79+0.0007*COS((485333*C32+186)*C34)</f>
        <v>165266.00641562263</v>
      </c>
      <c r="D80">
        <f>D79+0.0007*COS((485333*D32+186)*D34)</f>
        <v>164877.82422512714</v>
      </c>
      <c r="E80">
        <f t="shared" ref="E80:U80" si="58">E79+0.0007*COS((485333*E32+186)*E34)</f>
        <v>164880.15872375562</v>
      </c>
      <c r="F80">
        <f t="shared" si="58"/>
        <v>164879.83835111317</v>
      </c>
      <c r="G80">
        <f t="shared" si="58"/>
        <v>164879.88260867898</v>
      </c>
      <c r="H80">
        <f t="shared" si="58"/>
        <v>164879.87650023261</v>
      </c>
      <c r="I80">
        <f t="shared" si="58"/>
        <v>164879.87734342684</v>
      </c>
      <c r="J80">
        <f t="shared" si="58"/>
        <v>164879.87722703643</v>
      </c>
      <c r="K80">
        <f t="shared" si="58"/>
        <v>164879.87724310247</v>
      </c>
      <c r="L80">
        <f t="shared" si="58"/>
        <v>164879.87724088473</v>
      </c>
      <c r="M80">
        <f t="shared" si="58"/>
        <v>164879.87724119081</v>
      </c>
      <c r="N80">
        <f t="shared" si="58"/>
        <v>164879.87724114876</v>
      </c>
      <c r="O80">
        <f t="shared" si="58"/>
        <v>164879.87724115435</v>
      </c>
      <c r="P80">
        <f t="shared" si="58"/>
        <v>164879.87724115371</v>
      </c>
      <c r="Q80">
        <f t="shared" si="58"/>
        <v>164879.87724115371</v>
      </c>
      <c r="R80">
        <f t="shared" si="58"/>
        <v>164879.87724115371</v>
      </c>
      <c r="S80">
        <f t="shared" si="58"/>
        <v>164879.87724115371</v>
      </c>
      <c r="T80">
        <f t="shared" si="58"/>
        <v>164879.87724115371</v>
      </c>
      <c r="U80">
        <f t="shared" si="58"/>
        <v>164879.87724115371</v>
      </c>
    </row>
    <row r="81" spans="2:21">
      <c r="B81" s="7" t="s">
        <v>56</v>
      </c>
      <c r="C81">
        <f>C80+0.0007*COS((27864*C32+127)*C34)</f>
        <v>165266.00697367522</v>
      </c>
      <c r="D81">
        <f>D80+0.0007*COS((27864*D32+127)*D34)</f>
        <v>164877.82458026038</v>
      </c>
      <c r="E81">
        <f t="shared" ref="E81:U81" si="59">E80+0.0007*COS((27864*E32+127)*E34)</f>
        <v>164880.15908015106</v>
      </c>
      <c r="F81">
        <f t="shared" si="59"/>
        <v>164879.83870733561</v>
      </c>
      <c r="G81">
        <f t="shared" si="59"/>
        <v>164879.88296492532</v>
      </c>
      <c r="H81">
        <f t="shared" si="59"/>
        <v>164879.87685647566</v>
      </c>
      <c r="I81">
        <f t="shared" si="59"/>
        <v>164879.87769967035</v>
      </c>
      <c r="J81">
        <f t="shared" si="59"/>
        <v>164879.87758327986</v>
      </c>
      <c r="K81">
        <f t="shared" si="59"/>
        <v>164879.87759934593</v>
      </c>
      <c r="L81">
        <f t="shared" si="59"/>
        <v>164879.87759712819</v>
      </c>
      <c r="M81">
        <f t="shared" si="59"/>
        <v>164879.87759743427</v>
      </c>
      <c r="N81">
        <f t="shared" si="59"/>
        <v>164879.87759739222</v>
      </c>
      <c r="O81">
        <f t="shared" si="59"/>
        <v>164879.8775973978</v>
      </c>
      <c r="P81">
        <f t="shared" si="59"/>
        <v>164879.87759739716</v>
      </c>
      <c r="Q81">
        <f t="shared" si="59"/>
        <v>164879.87759739716</v>
      </c>
      <c r="R81">
        <f t="shared" si="59"/>
        <v>164879.87759739716</v>
      </c>
      <c r="S81">
        <f t="shared" si="59"/>
        <v>164879.87759739716</v>
      </c>
      <c r="T81">
        <f t="shared" si="59"/>
        <v>164879.87759739716</v>
      </c>
      <c r="U81">
        <f t="shared" si="59"/>
        <v>164879.87759739716</v>
      </c>
    </row>
    <row r="82" spans="2:21">
      <c r="B82" s="7" t="s">
        <v>57</v>
      </c>
      <c r="C82">
        <f>C81+0.0006*COS((111869*C32+38)*C34)</f>
        <v>165266.0067021955</v>
      </c>
      <c r="D82">
        <f>D81+0.0006*COS((111869*D32+38)*D34)</f>
        <v>164877.82404446977</v>
      </c>
      <c r="E82">
        <f t="shared" ref="E82:U82" si="60">E81+0.0006*COS((111869*E32+38)*E34)</f>
        <v>164880.15854210936</v>
      </c>
      <c r="F82">
        <f t="shared" si="60"/>
        <v>164879.83816960032</v>
      </c>
      <c r="G82">
        <f t="shared" si="60"/>
        <v>164879.88242714765</v>
      </c>
      <c r="H82">
        <f t="shared" si="60"/>
        <v>164879.87631870384</v>
      </c>
      <c r="I82">
        <f t="shared" si="60"/>
        <v>164879.87716189775</v>
      </c>
      <c r="J82">
        <f t="shared" si="60"/>
        <v>164879.87704550734</v>
      </c>
      <c r="K82">
        <f t="shared" si="60"/>
        <v>164879.87706157341</v>
      </c>
      <c r="L82">
        <f t="shared" si="60"/>
        <v>164879.87705935567</v>
      </c>
      <c r="M82">
        <f t="shared" si="60"/>
        <v>164879.87705966175</v>
      </c>
      <c r="N82">
        <f t="shared" si="60"/>
        <v>164879.8770596197</v>
      </c>
      <c r="O82">
        <f t="shared" si="60"/>
        <v>164879.87705962529</v>
      </c>
      <c r="P82">
        <f t="shared" si="60"/>
        <v>164879.87705962465</v>
      </c>
      <c r="Q82">
        <f t="shared" si="60"/>
        <v>164879.87705962465</v>
      </c>
      <c r="R82">
        <f t="shared" si="60"/>
        <v>164879.87705962465</v>
      </c>
      <c r="S82">
        <f t="shared" si="60"/>
        <v>164879.87705962465</v>
      </c>
      <c r="T82">
        <f t="shared" si="60"/>
        <v>164879.87705962465</v>
      </c>
      <c r="U82">
        <f t="shared" si="60"/>
        <v>164879.87705962465</v>
      </c>
    </row>
    <row r="83" spans="2:21">
      <c r="B83" s="7" t="s">
        <v>58</v>
      </c>
      <c r="C83">
        <f>C82+0.0006*COS((2258267*C32+156)*C34)</f>
        <v>165266.00660922506</v>
      </c>
      <c r="D83">
        <f>D82+0.0006*COS((2258267*D32+156)*D34)</f>
        <v>164877.82381355396</v>
      </c>
      <c r="E83">
        <f t="shared" ref="E83:U83" si="61">E82+0.0006*COS((2258267*E32+156)*E34)</f>
        <v>164880.15840803031</v>
      </c>
      <c r="F83">
        <f t="shared" si="61"/>
        <v>164879.83802195149</v>
      </c>
      <c r="G83">
        <f t="shared" si="61"/>
        <v>164879.88228136903</v>
      </c>
      <c r="H83">
        <f t="shared" si="61"/>
        <v>164879.87617266702</v>
      </c>
      <c r="I83">
        <f t="shared" si="61"/>
        <v>164879.87701589658</v>
      </c>
      <c r="J83">
        <f t="shared" si="61"/>
        <v>164879.87689950122</v>
      </c>
      <c r="K83">
        <f t="shared" si="61"/>
        <v>164879.87691556799</v>
      </c>
      <c r="L83">
        <f t="shared" si="61"/>
        <v>164879.87691335016</v>
      </c>
      <c r="M83">
        <f t="shared" si="61"/>
        <v>164879.87691365625</v>
      </c>
      <c r="N83">
        <f t="shared" si="61"/>
        <v>164879.87691361419</v>
      </c>
      <c r="O83">
        <f t="shared" si="61"/>
        <v>164879.87691361978</v>
      </c>
      <c r="P83">
        <f t="shared" si="61"/>
        <v>164879.87691361914</v>
      </c>
      <c r="Q83">
        <f t="shared" si="61"/>
        <v>164879.87691361914</v>
      </c>
      <c r="R83">
        <f t="shared" si="61"/>
        <v>164879.87691361914</v>
      </c>
      <c r="S83">
        <f t="shared" si="61"/>
        <v>164879.87691361914</v>
      </c>
      <c r="T83">
        <f t="shared" si="61"/>
        <v>164879.87691361914</v>
      </c>
      <c r="U83">
        <f t="shared" si="61"/>
        <v>164879.87691361914</v>
      </c>
    </row>
    <row r="84" spans="2:21">
      <c r="B84" s="7" t="s">
        <v>59</v>
      </c>
      <c r="C84">
        <f>C83+0.0005*COS((1908795*C32+90)*C34)</f>
        <v>165266.00625466686</v>
      </c>
      <c r="D84">
        <f>D83+0.0005*COS((1908795*D32+90)*D34)</f>
        <v>164877.82348033108</v>
      </c>
      <c r="E84">
        <f t="shared" ref="E84:U84" si="62">E83+0.0005*COS((1908795*E32+90)*E34)</f>
        <v>164880.15802494544</v>
      </c>
      <c r="F84">
        <f t="shared" si="62"/>
        <v>164879.83764525954</v>
      </c>
      <c r="G84">
        <f t="shared" si="62"/>
        <v>164879.88190378511</v>
      </c>
      <c r="H84">
        <f t="shared" si="62"/>
        <v>164879.87579520603</v>
      </c>
      <c r="I84">
        <f t="shared" si="62"/>
        <v>164879.87663841862</v>
      </c>
      <c r="J84">
        <f t="shared" si="62"/>
        <v>164879.87652202559</v>
      </c>
      <c r="K84">
        <f t="shared" si="62"/>
        <v>164879.87653809204</v>
      </c>
      <c r="L84">
        <f t="shared" si="62"/>
        <v>164879.87653587427</v>
      </c>
      <c r="M84">
        <f t="shared" si="62"/>
        <v>164879.87653618035</v>
      </c>
      <c r="N84">
        <f t="shared" si="62"/>
        <v>164879.8765361383</v>
      </c>
      <c r="O84">
        <f t="shared" si="62"/>
        <v>164879.87653614389</v>
      </c>
      <c r="P84">
        <f t="shared" si="62"/>
        <v>164879.87653614325</v>
      </c>
      <c r="Q84">
        <f t="shared" si="62"/>
        <v>164879.87653614325</v>
      </c>
      <c r="R84">
        <f t="shared" si="62"/>
        <v>164879.87653614325</v>
      </c>
      <c r="S84">
        <f t="shared" si="62"/>
        <v>164879.87653614325</v>
      </c>
      <c r="T84">
        <f t="shared" si="62"/>
        <v>164879.87653614325</v>
      </c>
      <c r="U84">
        <f t="shared" si="62"/>
        <v>164879.87653614325</v>
      </c>
    </row>
    <row r="85" spans="2:21">
      <c r="B85" s="7" t="s">
        <v>60</v>
      </c>
      <c r="C85">
        <f>C84+0.0005*COS((1745069*C32+24)*C34)</f>
        <v>165266.00576295232</v>
      </c>
      <c r="D85">
        <f>D84+0.0005*COS((1745069*D32+24)*D34)</f>
        <v>164877.82303888764</v>
      </c>
      <c r="E85">
        <f t="shared" ref="E85:U85" si="63">E84+0.0005*COS((1745069*E32+24)*E34)</f>
        <v>164880.15761799089</v>
      </c>
      <c r="F85">
        <f t="shared" si="63"/>
        <v>164879.83723314802</v>
      </c>
      <c r="G85">
        <f t="shared" si="63"/>
        <v>164879.88149237816</v>
      </c>
      <c r="H85">
        <f t="shared" si="63"/>
        <v>164879.8753837017</v>
      </c>
      <c r="I85">
        <f t="shared" si="63"/>
        <v>164879.87622692774</v>
      </c>
      <c r="J85">
        <f t="shared" si="63"/>
        <v>164879.87611053284</v>
      </c>
      <c r="K85">
        <f t="shared" si="63"/>
        <v>164879.87612659956</v>
      </c>
      <c r="L85">
        <f t="shared" si="63"/>
        <v>164879.87612438173</v>
      </c>
      <c r="M85">
        <f t="shared" si="63"/>
        <v>164879.87612468784</v>
      </c>
      <c r="N85">
        <f t="shared" si="63"/>
        <v>164879.87612464579</v>
      </c>
      <c r="O85">
        <f t="shared" si="63"/>
        <v>164879.87612465137</v>
      </c>
      <c r="P85">
        <f t="shared" si="63"/>
        <v>164879.87612465073</v>
      </c>
      <c r="Q85">
        <f t="shared" si="63"/>
        <v>164879.87612465073</v>
      </c>
      <c r="R85">
        <f t="shared" si="63"/>
        <v>164879.87612465073</v>
      </c>
      <c r="S85">
        <f t="shared" si="63"/>
        <v>164879.87612465073</v>
      </c>
      <c r="T85">
        <f t="shared" si="63"/>
        <v>164879.87612465073</v>
      </c>
      <c r="U85">
        <f t="shared" si="63"/>
        <v>164879.87612465073</v>
      </c>
    </row>
    <row r="86" spans="2:21">
      <c r="B86" s="7" t="s">
        <v>61</v>
      </c>
      <c r="C86">
        <f>C85+0.0005*COS((509131*C32+242)*C34)</f>
        <v>165266.00556571802</v>
      </c>
      <c r="D86">
        <f>D85+0.0005*COS((509131*D32+242)*D34)</f>
        <v>164877.82256298317</v>
      </c>
      <c r="E86">
        <f t="shared" ref="E86:U86" si="64">E85+0.0005*COS((509131*E32+242)*E34)</f>
        <v>164880.15714829968</v>
      </c>
      <c r="F86">
        <f t="shared" si="64"/>
        <v>164879.83676256399</v>
      </c>
      <c r="G86">
        <f t="shared" si="64"/>
        <v>164879.88102191672</v>
      </c>
      <c r="H86">
        <f t="shared" si="64"/>
        <v>164879.87491322332</v>
      </c>
      <c r="I86">
        <f t="shared" si="64"/>
        <v>164879.87575645169</v>
      </c>
      <c r="J86">
        <f t="shared" si="64"/>
        <v>164879.87564005647</v>
      </c>
      <c r="K86">
        <f t="shared" si="64"/>
        <v>164879.87565612324</v>
      </c>
      <c r="L86">
        <f t="shared" si="64"/>
        <v>164879.87565390539</v>
      </c>
      <c r="M86">
        <f t="shared" si="64"/>
        <v>164879.8756542115</v>
      </c>
      <c r="N86">
        <f t="shared" si="64"/>
        <v>164879.87565416945</v>
      </c>
      <c r="O86">
        <f t="shared" si="64"/>
        <v>164879.87565417503</v>
      </c>
      <c r="P86">
        <f t="shared" si="64"/>
        <v>164879.87565417439</v>
      </c>
      <c r="Q86">
        <f t="shared" si="64"/>
        <v>164879.87565417439</v>
      </c>
      <c r="R86">
        <f t="shared" si="64"/>
        <v>164879.87565417439</v>
      </c>
      <c r="S86">
        <f t="shared" si="64"/>
        <v>164879.87565417439</v>
      </c>
      <c r="T86">
        <f t="shared" si="64"/>
        <v>164879.87565417439</v>
      </c>
      <c r="U86">
        <f t="shared" si="64"/>
        <v>164879.87565417439</v>
      </c>
    </row>
    <row r="87" spans="2:21">
      <c r="B87" s="7" t="s">
        <v>62</v>
      </c>
      <c r="C87">
        <f>C86+0.0004*COS((39871*C32+223)*C34)</f>
        <v>165266.00524469759</v>
      </c>
      <c r="D87">
        <f>D86+0.0004*COS((39871*D32+223)*D34)</f>
        <v>164877.82216427347</v>
      </c>
      <c r="E87">
        <f t="shared" ref="E87:U87" si="65">E86+0.0004*COS((39871*E32+223)*E34)</f>
        <v>164880.15674968794</v>
      </c>
      <c r="F87">
        <f t="shared" si="65"/>
        <v>164879.83636393861</v>
      </c>
      <c r="G87">
        <f t="shared" si="65"/>
        <v>164879.88062329323</v>
      </c>
      <c r="H87">
        <f t="shared" si="65"/>
        <v>164879.87451459956</v>
      </c>
      <c r="I87">
        <f t="shared" si="65"/>
        <v>164879.87535782796</v>
      </c>
      <c r="J87">
        <f t="shared" si="65"/>
        <v>164879.87524143275</v>
      </c>
      <c r="K87">
        <f t="shared" si="65"/>
        <v>164879.87525749952</v>
      </c>
      <c r="L87">
        <f t="shared" si="65"/>
        <v>164879.87525528166</v>
      </c>
      <c r="M87">
        <f t="shared" si="65"/>
        <v>164879.87525558777</v>
      </c>
      <c r="N87">
        <f t="shared" si="65"/>
        <v>164879.87525554572</v>
      </c>
      <c r="O87">
        <f t="shared" si="65"/>
        <v>164879.87525555131</v>
      </c>
      <c r="P87">
        <f t="shared" si="65"/>
        <v>164879.87525555067</v>
      </c>
      <c r="Q87">
        <f t="shared" si="65"/>
        <v>164879.87525555067</v>
      </c>
      <c r="R87">
        <f t="shared" si="65"/>
        <v>164879.87525555067</v>
      </c>
      <c r="S87">
        <f t="shared" si="65"/>
        <v>164879.87525555067</v>
      </c>
      <c r="T87">
        <f t="shared" si="65"/>
        <v>164879.87525555067</v>
      </c>
      <c r="U87">
        <f t="shared" si="65"/>
        <v>164879.87525555067</v>
      </c>
    </row>
    <row r="88" spans="2:21">
      <c r="B88" s="7" t="s">
        <v>63</v>
      </c>
      <c r="C88">
        <f>C87+0.0004*COS((12006*C32+187)*C34)</f>
        <v>165266.00562999526</v>
      </c>
      <c r="D88">
        <f>D87+0.0004*COS((12006*D32+187)*D34)</f>
        <v>164877.82252612937</v>
      </c>
      <c r="E88">
        <f t="shared" ref="E88:U88" si="66">E87+0.0004*COS((12006*E32+187)*E34)</f>
        <v>164880.15711169748</v>
      </c>
      <c r="F88">
        <f t="shared" si="66"/>
        <v>164879.8367259271</v>
      </c>
      <c r="G88">
        <f t="shared" si="66"/>
        <v>164879.88098528463</v>
      </c>
      <c r="H88">
        <f t="shared" si="66"/>
        <v>164879.87487659056</v>
      </c>
      <c r="I88">
        <f t="shared" si="66"/>
        <v>164879.87571981901</v>
      </c>
      <c r="J88">
        <f t="shared" si="66"/>
        <v>164879.8756034238</v>
      </c>
      <c r="K88">
        <f t="shared" si="66"/>
        <v>164879.87561949057</v>
      </c>
      <c r="L88">
        <f t="shared" si="66"/>
        <v>164879.87561727272</v>
      </c>
      <c r="M88">
        <f t="shared" si="66"/>
        <v>164879.87561757883</v>
      </c>
      <c r="N88">
        <f t="shared" si="66"/>
        <v>164879.87561753677</v>
      </c>
      <c r="O88">
        <f t="shared" si="66"/>
        <v>164879.87561754236</v>
      </c>
      <c r="P88">
        <f t="shared" si="66"/>
        <v>164879.87561754172</v>
      </c>
      <c r="Q88">
        <f t="shared" si="66"/>
        <v>164879.87561754172</v>
      </c>
      <c r="R88">
        <f t="shared" si="66"/>
        <v>164879.87561754172</v>
      </c>
      <c r="S88">
        <f t="shared" si="66"/>
        <v>164879.87561754172</v>
      </c>
      <c r="T88">
        <f t="shared" si="66"/>
        <v>164879.87561754172</v>
      </c>
      <c r="U88">
        <f t="shared" si="66"/>
        <v>164879.87561754172</v>
      </c>
    </row>
    <row r="89" spans="2:21">
      <c r="B89" s="7" t="s">
        <v>64</v>
      </c>
      <c r="C89">
        <f>MOD(C88,360)</f>
        <v>26.005629995255731</v>
      </c>
      <c r="D89">
        <f>MOD(D88,360)</f>
        <v>357.82252612937009</v>
      </c>
      <c r="E89">
        <f t="shared" ref="E89:U89" si="67">MOD(E88,360)</f>
        <v>0.15711169748101383</v>
      </c>
      <c r="F89">
        <f t="shared" si="67"/>
        <v>359.83672592710354</v>
      </c>
      <c r="G89">
        <f t="shared" si="67"/>
        <v>359.88098528463161</v>
      </c>
      <c r="H89">
        <f t="shared" si="67"/>
        <v>359.87487659056205</v>
      </c>
      <c r="I89">
        <f t="shared" si="67"/>
        <v>359.87571981901419</v>
      </c>
      <c r="J89">
        <f t="shared" si="67"/>
        <v>359.87560342380311</v>
      </c>
      <c r="K89">
        <f t="shared" si="67"/>
        <v>359.87561949057272</v>
      </c>
      <c r="L89">
        <f t="shared" si="67"/>
        <v>359.87561727271532</v>
      </c>
      <c r="M89">
        <f t="shared" si="67"/>
        <v>359.87561757882941</v>
      </c>
      <c r="N89">
        <f t="shared" si="67"/>
        <v>359.87561753677437</v>
      </c>
      <c r="O89">
        <f t="shared" si="67"/>
        <v>359.87561754236231</v>
      </c>
      <c r="P89">
        <f t="shared" si="67"/>
        <v>359.87561754172202</v>
      </c>
      <c r="Q89">
        <f t="shared" si="67"/>
        <v>359.87561754172202</v>
      </c>
      <c r="R89">
        <f t="shared" si="67"/>
        <v>359.87561754172202</v>
      </c>
      <c r="S89">
        <f t="shared" si="67"/>
        <v>359.87561754172202</v>
      </c>
      <c r="T89">
        <f t="shared" si="67"/>
        <v>359.87561754172202</v>
      </c>
      <c r="U89">
        <f t="shared" si="67"/>
        <v>359.87561754172202</v>
      </c>
    </row>
    <row r="90" spans="2:21">
      <c r="B90" s="7" t="s">
        <v>161</v>
      </c>
      <c r="C90">
        <f>MOD(IF(C89&lt;0,C89+360,C89),360)</f>
        <v>26.005629995255731</v>
      </c>
      <c r="D90">
        <f>MOD(IF(D89&lt;0,D89+360,D89),360)</f>
        <v>357.82252612937009</v>
      </c>
      <c r="E90">
        <f t="shared" ref="E90:U90" si="68">MOD(IF(E89&lt;0,E89+360,E89),360)</f>
        <v>0.15711169748101383</v>
      </c>
      <c r="F90">
        <f t="shared" si="68"/>
        <v>359.83672592710354</v>
      </c>
      <c r="G90">
        <f t="shared" si="68"/>
        <v>359.88098528463161</v>
      </c>
      <c r="H90">
        <f t="shared" si="68"/>
        <v>359.87487659056205</v>
      </c>
      <c r="I90">
        <f t="shared" si="68"/>
        <v>359.87571981901419</v>
      </c>
      <c r="J90">
        <f t="shared" si="68"/>
        <v>359.87560342380311</v>
      </c>
      <c r="K90">
        <f t="shared" si="68"/>
        <v>359.87561949057272</v>
      </c>
      <c r="L90">
        <f t="shared" si="68"/>
        <v>359.87561727271532</v>
      </c>
      <c r="M90">
        <f t="shared" si="68"/>
        <v>359.87561757882941</v>
      </c>
      <c r="N90">
        <f t="shared" si="68"/>
        <v>359.87561753677437</v>
      </c>
      <c r="O90">
        <f t="shared" si="68"/>
        <v>359.87561754236231</v>
      </c>
      <c r="P90">
        <f t="shared" si="68"/>
        <v>359.87561754172202</v>
      </c>
      <c r="Q90">
        <f t="shared" si="68"/>
        <v>359.87561754172202</v>
      </c>
      <c r="R90">
        <f t="shared" si="68"/>
        <v>359.87561754172202</v>
      </c>
      <c r="S90">
        <f t="shared" si="68"/>
        <v>359.87561754172202</v>
      </c>
      <c r="T90">
        <f t="shared" si="68"/>
        <v>359.87561754172202</v>
      </c>
      <c r="U90">
        <f t="shared" si="68"/>
        <v>359.87561754172202</v>
      </c>
    </row>
    <row r="92" spans="2:21">
      <c r="D92" s="7"/>
    </row>
    <row r="94" spans="2:21">
      <c r="B94" t="s">
        <v>75</v>
      </c>
    </row>
    <row r="95" spans="2:21">
      <c r="C95">
        <v>1</v>
      </c>
      <c r="D95">
        <v>2</v>
      </c>
      <c r="E95">
        <v>3</v>
      </c>
      <c r="F95">
        <v>4</v>
      </c>
      <c r="G95">
        <v>5</v>
      </c>
      <c r="H95">
        <v>6</v>
      </c>
      <c r="I95">
        <v>7</v>
      </c>
      <c r="J95">
        <v>8</v>
      </c>
      <c r="K95">
        <v>9</v>
      </c>
      <c r="L95">
        <v>10</v>
      </c>
      <c r="M95">
        <v>11</v>
      </c>
      <c r="N95">
        <v>12</v>
      </c>
      <c r="O95">
        <v>13</v>
      </c>
      <c r="P95">
        <v>14</v>
      </c>
      <c r="Q95">
        <v>15</v>
      </c>
      <c r="R95">
        <v>16</v>
      </c>
      <c r="S95">
        <v>17</v>
      </c>
      <c r="T95">
        <v>18</v>
      </c>
      <c r="U95">
        <v>19</v>
      </c>
    </row>
    <row r="96" spans="2:21">
      <c r="B96" s="30" t="s">
        <v>9</v>
      </c>
      <c r="C96">
        <f>C30</f>
        <v>64070.62498842593</v>
      </c>
      <c r="D96">
        <f t="shared" ref="D96:U97" si="69">D30</f>
        <v>64041.290033428813</v>
      </c>
      <c r="E96">
        <f t="shared" si="69"/>
        <v>64041.447282525412</v>
      </c>
      <c r="F96">
        <f t="shared" si="69"/>
        <v>64041.425720903935</v>
      </c>
      <c r="G96">
        <f t="shared" si="69"/>
        <v>64041.428699856799</v>
      </c>
      <c r="H96">
        <f t="shared" si="69"/>
        <v>64041.428288707109</v>
      </c>
      <c r="I96">
        <f t="shared" si="69"/>
        <v>64041.428345461281</v>
      </c>
      <c r="J96">
        <f t="shared" si="69"/>
        <v>64041.428337627214</v>
      </c>
      <c r="K96">
        <f t="shared" si="69"/>
        <v>64041.428338708596</v>
      </c>
      <c r="L96">
        <f t="shared" si="69"/>
        <v>64041.428338559323</v>
      </c>
      <c r="M96">
        <f t="shared" si="69"/>
        <v>64041.428338579928</v>
      </c>
      <c r="N96">
        <f t="shared" si="69"/>
        <v>64041.42833857709</v>
      </c>
      <c r="O96">
        <f t="shared" si="69"/>
        <v>64041.428338577469</v>
      </c>
      <c r="P96">
        <f t="shared" si="69"/>
        <v>64041.428338577425</v>
      </c>
      <c r="Q96">
        <f t="shared" si="69"/>
        <v>64041.428338577425</v>
      </c>
      <c r="R96">
        <f t="shared" si="69"/>
        <v>64041.428338577425</v>
      </c>
      <c r="S96">
        <f t="shared" si="69"/>
        <v>64041.428338577425</v>
      </c>
      <c r="T96">
        <f t="shared" si="69"/>
        <v>64041.428338577425</v>
      </c>
      <c r="U96">
        <f t="shared" si="69"/>
        <v>64041.428338577425</v>
      </c>
    </row>
    <row r="97" spans="2:21">
      <c r="B97" s="30" t="s">
        <v>2</v>
      </c>
      <c r="C97">
        <f>C31</f>
        <v>1.1376778400026065E-3</v>
      </c>
      <c r="D97">
        <f t="shared" si="69"/>
        <v>1.1367482522845937E-3</v>
      </c>
      <c r="E97">
        <f t="shared" si="69"/>
        <v>1.1367532353100964E-3</v>
      </c>
      <c r="F97">
        <f t="shared" si="69"/>
        <v>1.1367525520495113E-3</v>
      </c>
      <c r="G97">
        <f t="shared" si="69"/>
        <v>1.1367526464487699E-3</v>
      </c>
      <c r="H97">
        <f t="shared" si="69"/>
        <v>1.1367526334199547E-3</v>
      </c>
      <c r="I97">
        <f t="shared" si="69"/>
        <v>1.1367526352184228E-3</v>
      </c>
      <c r="J97">
        <f t="shared" si="69"/>
        <v>1.1367526349701713E-3</v>
      </c>
      <c r="K97">
        <f t="shared" si="69"/>
        <v>1.1367526350044388E-3</v>
      </c>
      <c r="L97">
        <f t="shared" si="69"/>
        <v>1.1367526349997086E-3</v>
      </c>
      <c r="M97">
        <f t="shared" si="69"/>
        <v>1.1367526350003615E-3</v>
      </c>
      <c r="N97">
        <f t="shared" si="69"/>
        <v>1.1367526350002715E-3</v>
      </c>
      <c r="O97">
        <f t="shared" si="69"/>
        <v>1.1367526350002837E-3</v>
      </c>
      <c r="P97">
        <f t="shared" si="69"/>
        <v>1.1367526350002824E-3</v>
      </c>
      <c r="Q97">
        <f t="shared" si="69"/>
        <v>1.1367526350002824E-3</v>
      </c>
      <c r="R97">
        <f t="shared" si="69"/>
        <v>1.1367526350002824E-3</v>
      </c>
      <c r="S97">
        <f t="shared" si="69"/>
        <v>1.1367526350002824E-3</v>
      </c>
      <c r="T97">
        <f t="shared" si="69"/>
        <v>1.1367526350002824E-3</v>
      </c>
      <c r="U97">
        <f t="shared" si="69"/>
        <v>1.1367526350002824E-3</v>
      </c>
    </row>
    <row r="98" spans="2:21">
      <c r="B98" s="30" t="s">
        <v>76</v>
      </c>
      <c r="C98">
        <f>(C96-51544.5+C97)/365.25</f>
        <v>34.294664274069184</v>
      </c>
      <c r="D98">
        <f t="shared" ref="D98:U98" si="70">(D96-51544.5+D97)/365.25</f>
        <v>34.214349541894777</v>
      </c>
      <c r="E98">
        <f t="shared" si="70"/>
        <v>34.214780066471313</v>
      </c>
      <c r="F98">
        <f t="shared" si="70"/>
        <v>34.214721033967109</v>
      </c>
      <c r="G98">
        <f t="shared" si="70"/>
        <v>34.214729189895813</v>
      </c>
      <c r="H98">
        <f t="shared" si="70"/>
        <v>34.214728064229277</v>
      </c>
      <c r="I98">
        <f t="shared" si="70"/>
        <v>34.214728219613733</v>
      </c>
      <c r="J98">
        <f t="shared" si="70"/>
        <v>34.214728198165226</v>
      </c>
      <c r="K98">
        <f t="shared" si="70"/>
        <v>34.214728201125887</v>
      </c>
      <c r="L98">
        <f t="shared" si="70"/>
        <v>34.214728200717204</v>
      </c>
      <c r="M98">
        <f t="shared" si="70"/>
        <v>34.214728200773614</v>
      </c>
      <c r="N98">
        <f t="shared" si="70"/>
        <v>34.214728200765848</v>
      </c>
      <c r="O98">
        <f t="shared" si="70"/>
        <v>34.214728200766885</v>
      </c>
      <c r="P98">
        <f t="shared" si="70"/>
        <v>34.214728200766764</v>
      </c>
      <c r="Q98">
        <f t="shared" si="70"/>
        <v>34.214728200766764</v>
      </c>
      <c r="R98">
        <f t="shared" si="70"/>
        <v>34.214728200766764</v>
      </c>
      <c r="S98">
        <f t="shared" si="70"/>
        <v>34.214728200766764</v>
      </c>
      <c r="T98">
        <f t="shared" si="70"/>
        <v>34.214728200766764</v>
      </c>
      <c r="U98">
        <f t="shared" si="70"/>
        <v>34.214728200766764</v>
      </c>
    </row>
    <row r="99" spans="2:21">
      <c r="B99" s="2" t="s">
        <v>79</v>
      </c>
      <c r="C99" s="31">
        <f>1/(180/3.14159265358979)</f>
        <v>1.7453292519943278E-2</v>
      </c>
      <c r="D99" s="31">
        <f t="shared" ref="D99:U99" si="71">1/(180/3.14159265358979)</f>
        <v>1.7453292519943278E-2</v>
      </c>
      <c r="E99" s="31">
        <f t="shared" si="71"/>
        <v>1.7453292519943278E-2</v>
      </c>
      <c r="F99" s="31">
        <f t="shared" si="71"/>
        <v>1.7453292519943278E-2</v>
      </c>
      <c r="G99" s="31">
        <f t="shared" si="71"/>
        <v>1.7453292519943278E-2</v>
      </c>
      <c r="H99" s="31">
        <f t="shared" si="71"/>
        <v>1.7453292519943278E-2</v>
      </c>
      <c r="I99" s="31">
        <f t="shared" si="71"/>
        <v>1.7453292519943278E-2</v>
      </c>
      <c r="J99" s="31">
        <f t="shared" si="71"/>
        <v>1.7453292519943278E-2</v>
      </c>
      <c r="K99" s="31">
        <f t="shared" si="71"/>
        <v>1.7453292519943278E-2</v>
      </c>
      <c r="L99" s="31">
        <f t="shared" si="71"/>
        <v>1.7453292519943278E-2</v>
      </c>
      <c r="M99" s="31">
        <f t="shared" si="71"/>
        <v>1.7453292519943278E-2</v>
      </c>
      <c r="N99" s="31">
        <f t="shared" si="71"/>
        <v>1.7453292519943278E-2</v>
      </c>
      <c r="O99" s="31">
        <f t="shared" si="71"/>
        <v>1.7453292519943278E-2</v>
      </c>
      <c r="P99" s="31">
        <f t="shared" si="71"/>
        <v>1.7453292519943278E-2</v>
      </c>
      <c r="Q99" s="31">
        <f t="shared" si="71"/>
        <v>1.7453292519943278E-2</v>
      </c>
      <c r="R99" s="31">
        <f t="shared" si="71"/>
        <v>1.7453292519943278E-2</v>
      </c>
      <c r="S99" s="31">
        <f t="shared" si="71"/>
        <v>1.7453292519943278E-2</v>
      </c>
      <c r="T99" s="31">
        <f t="shared" si="71"/>
        <v>1.7453292519943278E-2</v>
      </c>
      <c r="U99" s="31">
        <f t="shared" si="71"/>
        <v>1.7453292519943278E-2</v>
      </c>
    </row>
    <row r="100" spans="2:21">
      <c r="B100" s="2" t="s">
        <v>77</v>
      </c>
      <c r="C100">
        <f>280.4603+360.00769*C98</f>
        <v>12626.803164633175</v>
      </c>
      <c r="D100">
        <f t="shared" ref="D100:U100" si="72">280.4603+360.00769*D98</f>
        <v>12597.889243430098</v>
      </c>
      <c r="E100">
        <f t="shared" si="72"/>
        <v>12598.044235588386</v>
      </c>
      <c r="F100">
        <f t="shared" si="72"/>
        <v>12598.022983432911</v>
      </c>
      <c r="G100">
        <f t="shared" si="72"/>
        <v>12598.025919629965</v>
      </c>
      <c r="H100">
        <f t="shared" si="72"/>
        <v>12598.025514381356</v>
      </c>
      <c r="I100">
        <f t="shared" si="72"/>
        <v>12598.025570320953</v>
      </c>
      <c r="J100">
        <f t="shared" si="72"/>
        <v>12598.025562599327</v>
      </c>
      <c r="K100">
        <f t="shared" si="72"/>
        <v>12598.025563665187</v>
      </c>
      <c r="L100">
        <f t="shared" si="72"/>
        <v>12598.025563518058</v>
      </c>
      <c r="M100">
        <f t="shared" si="72"/>
        <v>12598.025563538366</v>
      </c>
      <c r="N100">
        <f t="shared" si="72"/>
        <v>12598.02556353557</v>
      </c>
      <c r="O100">
        <f t="shared" si="72"/>
        <v>12598.025563535944</v>
      </c>
      <c r="P100">
        <f t="shared" si="72"/>
        <v>12598.025563535901</v>
      </c>
      <c r="Q100">
        <f t="shared" si="72"/>
        <v>12598.025563535901</v>
      </c>
      <c r="R100">
        <f t="shared" si="72"/>
        <v>12598.025563535901</v>
      </c>
      <c r="S100">
        <f t="shared" si="72"/>
        <v>12598.025563535901</v>
      </c>
      <c r="T100">
        <f t="shared" si="72"/>
        <v>12598.025563535901</v>
      </c>
      <c r="U100">
        <f t="shared" si="72"/>
        <v>12598.025563535901</v>
      </c>
    </row>
    <row r="101" spans="2:21">
      <c r="B101" s="2" t="s">
        <v>78</v>
      </c>
      <c r="C101">
        <f>C100+(1.9146-0.00005*C98)*SIN((359.991*C98+357.538)*C99)</f>
        <v>12628.664678958661</v>
      </c>
      <c r="D101">
        <f t="shared" ref="D101:U101" si="73">D100+(1.9146-0.00005*D98)*SIN((359.991*D98+357.538)*D99)</f>
        <v>12599.731630019363</v>
      </c>
      <c r="E101">
        <f t="shared" si="73"/>
        <v>12599.888007259386</v>
      </c>
      <c r="F101">
        <f t="shared" si="73"/>
        <v>12599.866565982675</v>
      </c>
      <c r="G101">
        <f t="shared" si="73"/>
        <v>12599.869528323812</v>
      </c>
      <c r="H101">
        <f t="shared" si="73"/>
        <v>12599.869119467132</v>
      </c>
      <c r="I101">
        <f t="shared" si="73"/>
        <v>12599.869175904785</v>
      </c>
      <c r="J101">
        <f t="shared" si="73"/>
        <v>12599.86916811441</v>
      </c>
      <c r="K101">
        <f t="shared" si="73"/>
        <v>12599.86916918976</v>
      </c>
      <c r="L101">
        <f t="shared" si="73"/>
        <v>12599.869169041322</v>
      </c>
      <c r="M101">
        <f t="shared" si="73"/>
        <v>12599.869169061809</v>
      </c>
      <c r="N101">
        <f t="shared" si="73"/>
        <v>12599.869169058988</v>
      </c>
      <c r="O101">
        <f t="shared" si="73"/>
        <v>12599.869169059366</v>
      </c>
      <c r="P101">
        <f t="shared" si="73"/>
        <v>12599.869169059322</v>
      </c>
      <c r="Q101">
        <f t="shared" si="73"/>
        <v>12599.869169059322</v>
      </c>
      <c r="R101">
        <f t="shared" si="73"/>
        <v>12599.869169059322</v>
      </c>
      <c r="S101">
        <f t="shared" si="73"/>
        <v>12599.869169059322</v>
      </c>
      <c r="T101">
        <f t="shared" si="73"/>
        <v>12599.869169059322</v>
      </c>
      <c r="U101">
        <f t="shared" si="73"/>
        <v>12599.869169059322</v>
      </c>
    </row>
    <row r="102" spans="2:21">
      <c r="B102" s="2" t="s">
        <v>81</v>
      </c>
      <c r="C102">
        <f>C101+0.02*SIN((719.981*C98+355.05)*C99)</f>
        <v>12628.655737300849</v>
      </c>
      <c r="D102">
        <f t="shared" ref="D102:U102" si="74">D101+0.02*SIN((719.981*D98+355.05)*D99)</f>
        <v>12599.742010975668</v>
      </c>
      <c r="E102">
        <f t="shared" si="74"/>
        <v>12599.898295580992</v>
      </c>
      <c r="F102">
        <f t="shared" si="74"/>
        <v>12599.876867024004</v>
      </c>
      <c r="G102">
        <f t="shared" si="74"/>
        <v>12599.879827608122</v>
      </c>
      <c r="H102">
        <f t="shared" si="74"/>
        <v>12599.879418993949</v>
      </c>
      <c r="I102">
        <f t="shared" si="74"/>
        <v>12599.879475398127</v>
      </c>
      <c r="J102">
        <f t="shared" si="74"/>
        <v>12599.879467612373</v>
      </c>
      <c r="K102">
        <f t="shared" si="74"/>
        <v>12599.879468687084</v>
      </c>
      <c r="L102">
        <f t="shared" si="74"/>
        <v>12599.879468538735</v>
      </c>
      <c r="M102">
        <f t="shared" si="74"/>
        <v>12599.879468559209</v>
      </c>
      <c r="N102">
        <f t="shared" si="74"/>
        <v>12599.87946855639</v>
      </c>
      <c r="O102">
        <f t="shared" si="74"/>
        <v>12599.879468556768</v>
      </c>
      <c r="P102">
        <f t="shared" si="74"/>
        <v>12599.879468556725</v>
      </c>
      <c r="Q102">
        <f t="shared" si="74"/>
        <v>12599.879468556725</v>
      </c>
      <c r="R102">
        <f t="shared" si="74"/>
        <v>12599.879468556725</v>
      </c>
      <c r="S102">
        <f t="shared" si="74"/>
        <v>12599.879468556725</v>
      </c>
      <c r="T102">
        <f t="shared" si="74"/>
        <v>12599.879468556725</v>
      </c>
      <c r="U102">
        <f t="shared" si="74"/>
        <v>12599.879468556725</v>
      </c>
    </row>
    <row r="103" spans="2:21">
      <c r="B103" s="2" t="s">
        <v>82</v>
      </c>
      <c r="C103">
        <f>C102+0.0048*SIN((19.341*C98+234.95)*C99)</f>
        <v>12628.655884463351</v>
      </c>
      <c r="D103">
        <f t="shared" ref="D103:U103" si="75">D102+0.0048*SIN((19.341*D98+234.95)*D99)</f>
        <v>12599.742288141568</v>
      </c>
      <c r="E103">
        <f t="shared" si="75"/>
        <v>12599.89857205047</v>
      </c>
      <c r="F103">
        <f t="shared" si="75"/>
        <v>12599.877143588976</v>
      </c>
      <c r="G103">
        <f t="shared" si="75"/>
        <v>12599.8801041599</v>
      </c>
      <c r="H103">
        <f t="shared" si="75"/>
        <v>12599.879695547548</v>
      </c>
      <c r="I103">
        <f t="shared" si="75"/>
        <v>12599.879751951476</v>
      </c>
      <c r="J103">
        <f t="shared" si="75"/>
        <v>12599.879744165755</v>
      </c>
      <c r="K103">
        <f t="shared" si="75"/>
        <v>12599.879745240461</v>
      </c>
      <c r="L103">
        <f t="shared" si="75"/>
        <v>12599.879745092112</v>
      </c>
      <c r="M103">
        <f t="shared" si="75"/>
        <v>12599.879745112587</v>
      </c>
      <c r="N103">
        <f t="shared" si="75"/>
        <v>12599.879745109767</v>
      </c>
      <c r="O103">
        <f t="shared" si="75"/>
        <v>12599.879745110145</v>
      </c>
      <c r="P103">
        <f t="shared" si="75"/>
        <v>12599.879745110102</v>
      </c>
      <c r="Q103">
        <f t="shared" si="75"/>
        <v>12599.879745110102</v>
      </c>
      <c r="R103">
        <f t="shared" si="75"/>
        <v>12599.879745110102</v>
      </c>
      <c r="S103">
        <f t="shared" si="75"/>
        <v>12599.879745110102</v>
      </c>
      <c r="T103">
        <f t="shared" si="75"/>
        <v>12599.879745110102</v>
      </c>
      <c r="U103">
        <f t="shared" si="75"/>
        <v>12599.879745110102</v>
      </c>
    </row>
    <row r="104" spans="2:21">
      <c r="B104" s="2" t="s">
        <v>83</v>
      </c>
      <c r="C104">
        <f>C103+0.002*SIN((329.64*C98+247.1)*C99)</f>
        <v>12628.656944098542</v>
      </c>
      <c r="D104">
        <f t="shared" ref="D104:U104" si="76">D103+0.002*SIN((329.64*D98+247.1)*D99)</f>
        <v>12599.742480464847</v>
      </c>
      <c r="E104">
        <f t="shared" si="76"/>
        <v>12599.898769304073</v>
      </c>
      <c r="F104">
        <f t="shared" si="76"/>
        <v>12599.877340166617</v>
      </c>
      <c r="G104">
        <f t="shared" si="76"/>
        <v>12599.880300830933</v>
      </c>
      <c r="H104">
        <f t="shared" si="76"/>
        <v>12599.87989220569</v>
      </c>
      <c r="I104">
        <f t="shared" si="76"/>
        <v>12599.879948611399</v>
      </c>
      <c r="J104">
        <f t="shared" si="76"/>
        <v>12599.879940825433</v>
      </c>
      <c r="K104">
        <f t="shared" si="76"/>
        <v>12599.879941900172</v>
      </c>
      <c r="L104">
        <f t="shared" si="76"/>
        <v>12599.879941751818</v>
      </c>
      <c r="M104">
        <f t="shared" si="76"/>
        <v>12599.879941772293</v>
      </c>
      <c r="N104">
        <f t="shared" si="76"/>
        <v>12599.879941769474</v>
      </c>
      <c r="O104">
        <f t="shared" si="76"/>
        <v>12599.879941769852</v>
      </c>
      <c r="P104">
        <f t="shared" si="76"/>
        <v>12599.879941769808</v>
      </c>
      <c r="Q104">
        <f t="shared" si="76"/>
        <v>12599.879941769808</v>
      </c>
      <c r="R104">
        <f t="shared" si="76"/>
        <v>12599.879941769808</v>
      </c>
      <c r="S104">
        <f t="shared" si="76"/>
        <v>12599.879941769808</v>
      </c>
      <c r="T104">
        <f t="shared" si="76"/>
        <v>12599.879941769808</v>
      </c>
      <c r="U104">
        <f t="shared" si="76"/>
        <v>12599.879941769808</v>
      </c>
    </row>
    <row r="105" spans="2:21">
      <c r="B105" s="2" t="s">
        <v>84</v>
      </c>
      <c r="C105">
        <f>C104+0.0018*SIN((4452.67*C98+297.8)*C99)</f>
        <v>12628.656963663154</v>
      </c>
      <c r="D105">
        <f t="shared" ref="D105:U105" si="77">D104+0.0018*SIN((4452.67*D98+297.8)*D99)</f>
        <v>12599.742574913482</v>
      </c>
      <c r="E105">
        <f t="shared" si="77"/>
        <v>12599.898923829491</v>
      </c>
      <c r="F105">
        <f t="shared" si="77"/>
        <v>12599.877486463176</v>
      </c>
      <c r="G105">
        <f t="shared" si="77"/>
        <v>12599.880448264577</v>
      </c>
      <c r="H105">
        <f t="shared" si="77"/>
        <v>12599.880039482401</v>
      </c>
      <c r="I105">
        <f t="shared" si="77"/>
        <v>12599.880095909772</v>
      </c>
      <c r="J105">
        <f t="shared" si="77"/>
        <v>12599.880088120815</v>
      </c>
      <c r="K105">
        <f t="shared" si="77"/>
        <v>12599.880089195967</v>
      </c>
      <c r="L105">
        <f t="shared" si="77"/>
        <v>12599.880089047558</v>
      </c>
      <c r="M105">
        <f t="shared" si="77"/>
        <v>12599.88008906804</v>
      </c>
      <c r="N105">
        <f t="shared" si="77"/>
        <v>12599.880089065218</v>
      </c>
      <c r="O105">
        <f t="shared" si="77"/>
        <v>12599.880089065597</v>
      </c>
      <c r="P105">
        <f t="shared" si="77"/>
        <v>12599.880089065553</v>
      </c>
      <c r="Q105">
        <f t="shared" si="77"/>
        <v>12599.880089065553</v>
      </c>
      <c r="R105">
        <f t="shared" si="77"/>
        <v>12599.880089065553</v>
      </c>
      <c r="S105">
        <f t="shared" si="77"/>
        <v>12599.880089065553</v>
      </c>
      <c r="T105">
        <f t="shared" si="77"/>
        <v>12599.880089065553</v>
      </c>
      <c r="U105">
        <f t="shared" si="77"/>
        <v>12599.880089065553</v>
      </c>
    </row>
    <row r="106" spans="2:21">
      <c r="B106" s="2" t="s">
        <v>85</v>
      </c>
      <c r="C106">
        <f>C105+0.0018*SIN((0.2*C98+251.3)*C99)</f>
        <v>12628.655201966139</v>
      </c>
      <c r="D106">
        <f t="shared" ref="D106:U106" si="78">D105+0.0018*SIN((0.2*D98+251.3)*D99)</f>
        <v>12599.740813320086</v>
      </c>
      <c r="E106">
        <f t="shared" si="78"/>
        <v>12599.89716223554</v>
      </c>
      <c r="F106">
        <f t="shared" si="78"/>
        <v>12599.8757248693</v>
      </c>
      <c r="G106">
        <f t="shared" si="78"/>
        <v>12599.878686670692</v>
      </c>
      <c r="H106">
        <f t="shared" si="78"/>
        <v>12599.878277888516</v>
      </c>
      <c r="I106">
        <f t="shared" si="78"/>
        <v>12599.878334315887</v>
      </c>
      <c r="J106">
        <f t="shared" si="78"/>
        <v>12599.87832652693</v>
      </c>
      <c r="K106">
        <f t="shared" si="78"/>
        <v>12599.878327602082</v>
      </c>
      <c r="L106">
        <f t="shared" si="78"/>
        <v>12599.878327453673</v>
      </c>
      <c r="M106">
        <f t="shared" si="78"/>
        <v>12599.878327474155</v>
      </c>
      <c r="N106">
        <f t="shared" si="78"/>
        <v>12599.878327471333</v>
      </c>
      <c r="O106">
        <f t="shared" si="78"/>
        <v>12599.878327471712</v>
      </c>
      <c r="P106">
        <f t="shared" si="78"/>
        <v>12599.878327471668</v>
      </c>
      <c r="Q106">
        <f t="shared" si="78"/>
        <v>12599.878327471668</v>
      </c>
      <c r="R106">
        <f t="shared" si="78"/>
        <v>12599.878327471668</v>
      </c>
      <c r="S106">
        <f t="shared" si="78"/>
        <v>12599.878327471668</v>
      </c>
      <c r="T106">
        <f t="shared" si="78"/>
        <v>12599.878327471668</v>
      </c>
      <c r="U106">
        <f t="shared" si="78"/>
        <v>12599.878327471668</v>
      </c>
    </row>
    <row r="107" spans="2:21">
      <c r="B107" s="2" t="s">
        <v>86</v>
      </c>
      <c r="C107">
        <f>C106+0.0015*SIN((450.37*C98+343.2)*C99)</f>
        <v>12628.654027857532</v>
      </c>
      <c r="D107">
        <f t="shared" ref="D107:U107" si="79">D106+0.0015*SIN((450.37*D98+343.2)*D99)</f>
        <v>12599.739314546001</v>
      </c>
      <c r="E107">
        <f t="shared" si="79"/>
        <v>12599.895663675223</v>
      </c>
      <c r="F107">
        <f t="shared" si="79"/>
        <v>12599.874226278655</v>
      </c>
      <c r="G107">
        <f t="shared" si="79"/>
        <v>12599.877188084218</v>
      </c>
      <c r="H107">
        <f t="shared" si="79"/>
        <v>12599.876779301467</v>
      </c>
      <c r="I107">
        <f t="shared" si="79"/>
        <v>12599.876835728915</v>
      </c>
      <c r="J107">
        <f t="shared" si="79"/>
        <v>12599.876827939948</v>
      </c>
      <c r="K107">
        <f t="shared" si="79"/>
        <v>12599.876829015102</v>
      </c>
      <c r="L107">
        <f t="shared" si="79"/>
        <v>12599.876828866692</v>
      </c>
      <c r="M107">
        <f t="shared" si="79"/>
        <v>12599.876828887174</v>
      </c>
      <c r="N107">
        <f t="shared" si="79"/>
        <v>12599.876828884353</v>
      </c>
      <c r="O107">
        <f t="shared" si="79"/>
        <v>12599.876828884731</v>
      </c>
      <c r="P107">
        <f t="shared" si="79"/>
        <v>12599.876828884688</v>
      </c>
      <c r="Q107">
        <f t="shared" si="79"/>
        <v>12599.876828884688</v>
      </c>
      <c r="R107">
        <f t="shared" si="79"/>
        <v>12599.876828884688</v>
      </c>
      <c r="S107">
        <f t="shared" si="79"/>
        <v>12599.876828884688</v>
      </c>
      <c r="T107">
        <f t="shared" si="79"/>
        <v>12599.876828884688</v>
      </c>
      <c r="U107">
        <f t="shared" si="79"/>
        <v>12599.876828884688</v>
      </c>
    </row>
    <row r="108" spans="2:21">
      <c r="B108" s="2" t="s">
        <v>87</v>
      </c>
      <c r="C108">
        <f>C107+0.0013*SIN((225.18*C98+81.4)*C99)</f>
        <v>12628.652860696307</v>
      </c>
      <c r="D108">
        <f t="shared" ref="D108:U108" si="80">D107+0.0013*SIN((225.18*D98+81.4)*D99)</f>
        <v>12599.738382764235</v>
      </c>
      <c r="E108">
        <f t="shared" si="80"/>
        <v>12599.894730360938</v>
      </c>
      <c r="F108">
        <f t="shared" si="80"/>
        <v>12599.873293174347</v>
      </c>
      <c r="G108">
        <f t="shared" si="80"/>
        <v>12599.876254950897</v>
      </c>
      <c r="H108">
        <f t="shared" si="80"/>
        <v>12599.87584617215</v>
      </c>
      <c r="I108">
        <f t="shared" si="80"/>
        <v>12599.875902599046</v>
      </c>
      <c r="J108">
        <f t="shared" si="80"/>
        <v>12599.875894810155</v>
      </c>
      <c r="K108">
        <f t="shared" si="80"/>
        <v>12599.8758958853</v>
      </c>
      <c r="L108">
        <f t="shared" si="80"/>
        <v>12599.87589573689</v>
      </c>
      <c r="M108">
        <f t="shared" si="80"/>
        <v>12599.875895757372</v>
      </c>
      <c r="N108">
        <f t="shared" si="80"/>
        <v>12599.875895754551</v>
      </c>
      <c r="O108">
        <f t="shared" si="80"/>
        <v>12599.875895754929</v>
      </c>
      <c r="P108">
        <f t="shared" si="80"/>
        <v>12599.875895754885</v>
      </c>
      <c r="Q108">
        <f t="shared" si="80"/>
        <v>12599.875895754885</v>
      </c>
      <c r="R108">
        <f t="shared" si="80"/>
        <v>12599.875895754885</v>
      </c>
      <c r="S108">
        <f t="shared" si="80"/>
        <v>12599.875895754885</v>
      </c>
      <c r="T108">
        <f t="shared" si="80"/>
        <v>12599.875895754885</v>
      </c>
      <c r="U108">
        <f t="shared" si="80"/>
        <v>12599.875895754885</v>
      </c>
    </row>
    <row r="109" spans="2:21">
      <c r="B109" s="2" t="s">
        <v>88</v>
      </c>
      <c r="C109">
        <f>C108+0.0008*SIN((659.29*C98+132.5)*C99)</f>
        <v>12628.65357113621</v>
      </c>
      <c r="D109">
        <f t="shared" ref="D109:U109" si="81">D108+0.0008*SIN((659.29*D98+132.5)*D99)</f>
        <v>12599.738517259955</v>
      </c>
      <c r="E109">
        <f t="shared" si="81"/>
        <v>12599.894868761745</v>
      </c>
      <c r="F109">
        <f t="shared" si="81"/>
        <v>12599.873431039896</v>
      </c>
      <c r="G109">
        <f t="shared" si="81"/>
        <v>12599.876392890401</v>
      </c>
      <c r="H109">
        <f t="shared" si="81"/>
        <v>12599.875984101447</v>
      </c>
      <c r="I109">
        <f t="shared" si="81"/>
        <v>12599.876040529751</v>
      </c>
      <c r="J109">
        <f t="shared" si="81"/>
        <v>12599.876032740665</v>
      </c>
      <c r="K109">
        <f t="shared" si="81"/>
        <v>12599.876033815837</v>
      </c>
      <c r="L109">
        <f t="shared" si="81"/>
        <v>12599.876033667424</v>
      </c>
      <c r="M109">
        <f t="shared" si="81"/>
        <v>12599.876033687906</v>
      </c>
      <c r="N109">
        <f t="shared" si="81"/>
        <v>12599.876033685085</v>
      </c>
      <c r="O109">
        <f t="shared" si="81"/>
        <v>12599.876033685463</v>
      </c>
      <c r="P109">
        <f t="shared" si="81"/>
        <v>12599.876033685419</v>
      </c>
      <c r="Q109">
        <f t="shared" si="81"/>
        <v>12599.876033685419</v>
      </c>
      <c r="R109">
        <f t="shared" si="81"/>
        <v>12599.876033685419</v>
      </c>
      <c r="S109">
        <f t="shared" si="81"/>
        <v>12599.876033685419</v>
      </c>
      <c r="T109">
        <f t="shared" si="81"/>
        <v>12599.876033685419</v>
      </c>
      <c r="U109">
        <f t="shared" si="81"/>
        <v>12599.876033685419</v>
      </c>
    </row>
    <row r="110" spans="2:21">
      <c r="B110" s="2" t="s">
        <v>89</v>
      </c>
      <c r="C110">
        <f>C109+0.0007*SIN((90.38*C98+153.3)*C99)</f>
        <v>12628.653726836714</v>
      </c>
      <c r="D110">
        <f t="shared" ref="D110:U110" si="82">D109+0.0007*SIN((90.38*D98+153.3)*D99)</f>
        <v>12599.738585481797</v>
      </c>
      <c r="E110">
        <f t="shared" si="82"/>
        <v>12599.894937456693</v>
      </c>
      <c r="F110">
        <f t="shared" si="82"/>
        <v>12599.873499669975</v>
      </c>
      <c r="G110">
        <f t="shared" si="82"/>
        <v>12599.876461529442</v>
      </c>
      <c r="H110">
        <f t="shared" si="82"/>
        <v>12599.876052739251</v>
      </c>
      <c r="I110">
        <f t="shared" si="82"/>
        <v>12599.876109167726</v>
      </c>
      <c r="J110">
        <f t="shared" si="82"/>
        <v>12599.876101378617</v>
      </c>
      <c r="K110">
        <f t="shared" si="82"/>
        <v>12599.876102453791</v>
      </c>
      <c r="L110">
        <f t="shared" si="82"/>
        <v>12599.876102305378</v>
      </c>
      <c r="M110">
        <f t="shared" si="82"/>
        <v>12599.876102325859</v>
      </c>
      <c r="N110">
        <f t="shared" si="82"/>
        <v>12599.876102323038</v>
      </c>
      <c r="O110">
        <f t="shared" si="82"/>
        <v>12599.876102323416</v>
      </c>
      <c r="P110">
        <f t="shared" si="82"/>
        <v>12599.876102323373</v>
      </c>
      <c r="Q110">
        <f t="shared" si="82"/>
        <v>12599.876102323373</v>
      </c>
      <c r="R110">
        <f t="shared" si="82"/>
        <v>12599.876102323373</v>
      </c>
      <c r="S110">
        <f t="shared" si="82"/>
        <v>12599.876102323373</v>
      </c>
      <c r="T110">
        <f t="shared" si="82"/>
        <v>12599.876102323373</v>
      </c>
      <c r="U110">
        <f t="shared" si="82"/>
        <v>12599.876102323373</v>
      </c>
    </row>
    <row r="111" spans="2:21">
      <c r="B111" s="2" t="s">
        <v>90</v>
      </c>
      <c r="C111">
        <f>C110+0.0007*SIN((30.35*C98+206.8)*C99)</f>
        <v>12628.653876637587</v>
      </c>
      <c r="D111">
        <f t="shared" ref="D111:U111" si="83">D110+0.0007*SIN((30.35*D98+206.8)*D99)</f>
        <v>12599.738764228759</v>
      </c>
      <c r="E111">
        <f t="shared" si="83"/>
        <v>12599.895116049307</v>
      </c>
      <c r="F111">
        <f t="shared" si="83"/>
        <v>12599.873678283753</v>
      </c>
      <c r="G111">
        <f t="shared" si="83"/>
        <v>12599.876640140295</v>
      </c>
      <c r="H111">
        <f t="shared" si="83"/>
        <v>12599.876231350509</v>
      </c>
      <c r="I111">
        <f t="shared" si="83"/>
        <v>12599.876287778929</v>
      </c>
      <c r="J111">
        <f t="shared" si="83"/>
        <v>12599.876279989827</v>
      </c>
      <c r="K111">
        <f t="shared" si="83"/>
        <v>12599.876281064999</v>
      </c>
      <c r="L111">
        <f t="shared" si="83"/>
        <v>12599.876280916586</v>
      </c>
      <c r="M111">
        <f t="shared" si="83"/>
        <v>12599.876280937067</v>
      </c>
      <c r="N111">
        <f t="shared" si="83"/>
        <v>12599.876280934246</v>
      </c>
      <c r="O111">
        <f t="shared" si="83"/>
        <v>12599.876280934624</v>
      </c>
      <c r="P111">
        <f t="shared" si="83"/>
        <v>12599.876280934581</v>
      </c>
      <c r="Q111">
        <f t="shared" si="83"/>
        <v>12599.876280934581</v>
      </c>
      <c r="R111">
        <f t="shared" si="83"/>
        <v>12599.876280934581</v>
      </c>
      <c r="S111">
        <f t="shared" si="83"/>
        <v>12599.876280934581</v>
      </c>
      <c r="T111">
        <f t="shared" si="83"/>
        <v>12599.876280934581</v>
      </c>
      <c r="U111">
        <f t="shared" si="83"/>
        <v>12599.876280934581</v>
      </c>
    </row>
    <row r="112" spans="2:21">
      <c r="B112" s="2" t="s">
        <v>91</v>
      </c>
      <c r="C112">
        <f>C111+0.0006*SIN((337.18*C98+29.8)*C99)</f>
        <v>12628.654451255497</v>
      </c>
      <c r="D112">
        <f t="shared" ref="D112:U112" si="84">D111+0.0006*SIN((337.18*D98+29.8)*D99)</f>
        <v>12599.739197244149</v>
      </c>
      <c r="E112">
        <f t="shared" si="84"/>
        <v>12599.89555011558</v>
      </c>
      <c r="F112">
        <f t="shared" si="84"/>
        <v>12599.874112206096</v>
      </c>
      <c r="G112">
        <f t="shared" si="84"/>
        <v>12599.877074082528</v>
      </c>
      <c r="H112">
        <f t="shared" si="84"/>
        <v>12599.876665289994</v>
      </c>
      <c r="I112">
        <f t="shared" si="84"/>
        <v>12599.876721718794</v>
      </c>
      <c r="J112">
        <f t="shared" si="84"/>
        <v>12599.87671392964</v>
      </c>
      <c r="K112">
        <f t="shared" si="84"/>
        <v>12599.876715004819</v>
      </c>
      <c r="L112">
        <f t="shared" si="84"/>
        <v>12599.876714856404</v>
      </c>
      <c r="M112">
        <f t="shared" si="84"/>
        <v>12599.876714876887</v>
      </c>
      <c r="N112">
        <f t="shared" si="84"/>
        <v>12599.876714874066</v>
      </c>
      <c r="O112">
        <f t="shared" si="84"/>
        <v>12599.876714874445</v>
      </c>
      <c r="P112">
        <f t="shared" si="84"/>
        <v>12599.876714874401</v>
      </c>
      <c r="Q112">
        <f t="shared" si="84"/>
        <v>12599.876714874401</v>
      </c>
      <c r="R112">
        <f t="shared" si="84"/>
        <v>12599.876714874401</v>
      </c>
      <c r="S112">
        <f t="shared" si="84"/>
        <v>12599.876714874401</v>
      </c>
      <c r="T112">
        <f t="shared" si="84"/>
        <v>12599.876714874401</v>
      </c>
      <c r="U112">
        <f t="shared" si="84"/>
        <v>12599.876714874401</v>
      </c>
    </row>
    <row r="113" spans="2:21">
      <c r="B113" s="2" t="s">
        <v>92</v>
      </c>
      <c r="C113">
        <f>C112+0.0005*SIN((1.5*C98+207.4)*C99)</f>
        <v>12628.653960706866</v>
      </c>
      <c r="D113">
        <f t="shared" ref="D113:U113" si="85">D112+0.0005*SIN((1.5*D98+207.4)*D99)</f>
        <v>12599.738706900049</v>
      </c>
      <c r="E113">
        <f t="shared" si="85"/>
        <v>12599.895059770377</v>
      </c>
      <c r="F113">
        <f t="shared" si="85"/>
        <v>12599.873621861045</v>
      </c>
      <c r="G113">
        <f t="shared" si="85"/>
        <v>12599.876583737456</v>
      </c>
      <c r="H113">
        <f t="shared" si="85"/>
        <v>12599.876174944924</v>
      </c>
      <c r="I113">
        <f t="shared" si="85"/>
        <v>12599.876231373724</v>
      </c>
      <c r="J113">
        <f t="shared" si="85"/>
        <v>12599.87622358457</v>
      </c>
      <c r="K113">
        <f t="shared" si="85"/>
        <v>12599.876224659749</v>
      </c>
      <c r="L113">
        <f t="shared" si="85"/>
        <v>12599.876224511334</v>
      </c>
      <c r="M113">
        <f t="shared" si="85"/>
        <v>12599.876224531818</v>
      </c>
      <c r="N113">
        <f t="shared" si="85"/>
        <v>12599.876224528996</v>
      </c>
      <c r="O113">
        <f t="shared" si="85"/>
        <v>12599.876224529375</v>
      </c>
      <c r="P113">
        <f t="shared" si="85"/>
        <v>12599.876224529331</v>
      </c>
      <c r="Q113">
        <f t="shared" si="85"/>
        <v>12599.876224529331</v>
      </c>
      <c r="R113">
        <f t="shared" si="85"/>
        <v>12599.876224529331</v>
      </c>
      <c r="S113">
        <f t="shared" si="85"/>
        <v>12599.876224529331</v>
      </c>
      <c r="T113">
        <f t="shared" si="85"/>
        <v>12599.876224529331</v>
      </c>
      <c r="U113">
        <f t="shared" si="85"/>
        <v>12599.876224529331</v>
      </c>
    </row>
    <row r="114" spans="2:21">
      <c r="B114" s="2" t="s">
        <v>93</v>
      </c>
      <c r="C114">
        <f>C113+0.0005*SIN((22.81*C98+291.2)*C99)</f>
        <v>12628.653903769653</v>
      </c>
      <c r="D114">
        <f t="shared" ref="D114:U114" si="86">D113+0.0005*SIN((22.81*D98+291.2)*D99)</f>
        <v>12599.738634111605</v>
      </c>
      <c r="E114">
        <f t="shared" si="86"/>
        <v>12599.894987066718</v>
      </c>
      <c r="F114">
        <f t="shared" si="86"/>
        <v>12599.873549145761</v>
      </c>
      <c r="G114">
        <f t="shared" si="86"/>
        <v>12599.876511023778</v>
      </c>
      <c r="H114">
        <f t="shared" si="86"/>
        <v>12599.876102231025</v>
      </c>
      <c r="I114">
        <f t="shared" si="86"/>
        <v>12599.876158659856</v>
      </c>
      <c r="J114">
        <f t="shared" si="86"/>
        <v>12599.876150870698</v>
      </c>
      <c r="K114">
        <f t="shared" si="86"/>
        <v>12599.876151945877</v>
      </c>
      <c r="L114">
        <f t="shared" si="86"/>
        <v>12599.876151797462</v>
      </c>
      <c r="M114">
        <f t="shared" si="86"/>
        <v>12599.876151817945</v>
      </c>
      <c r="N114">
        <f t="shared" si="86"/>
        <v>12599.876151815124</v>
      </c>
      <c r="O114">
        <f t="shared" si="86"/>
        <v>12599.876151815502</v>
      </c>
      <c r="P114">
        <f t="shared" si="86"/>
        <v>12599.876151815459</v>
      </c>
      <c r="Q114">
        <f t="shared" si="86"/>
        <v>12599.876151815459</v>
      </c>
      <c r="R114">
        <f t="shared" si="86"/>
        <v>12599.876151815459</v>
      </c>
      <c r="S114">
        <f t="shared" si="86"/>
        <v>12599.876151815459</v>
      </c>
      <c r="T114">
        <f t="shared" si="86"/>
        <v>12599.876151815459</v>
      </c>
      <c r="U114">
        <f t="shared" si="86"/>
        <v>12599.876151815459</v>
      </c>
    </row>
    <row r="115" spans="2:21">
      <c r="B115" s="2" t="s">
        <v>94</v>
      </c>
      <c r="C115">
        <f>C114+0.0004*SIN((315.56*C98+234.9)*C99)</f>
        <v>12628.653514140917</v>
      </c>
      <c r="D115">
        <f t="shared" ref="D115:U115" si="87">D114+0.0004*SIN((315.56*D98+234.9)*D99)</f>
        <v>12599.738320720357</v>
      </c>
      <c r="E115">
        <f t="shared" si="87"/>
        <v>12599.894673086963</v>
      </c>
      <c r="F115">
        <f t="shared" si="87"/>
        <v>12599.873235246596</v>
      </c>
      <c r="G115">
        <f t="shared" si="87"/>
        <v>12599.876197113475</v>
      </c>
      <c r="H115">
        <f t="shared" si="87"/>
        <v>12599.875788322259</v>
      </c>
      <c r="I115">
        <f t="shared" si="87"/>
        <v>12599.875844750879</v>
      </c>
      <c r="J115">
        <f t="shared" si="87"/>
        <v>12599.87583696175</v>
      </c>
      <c r="K115">
        <f t="shared" si="87"/>
        <v>12599.875838036924</v>
      </c>
      <c r="L115">
        <f t="shared" si="87"/>
        <v>12599.87583788851</v>
      </c>
      <c r="M115">
        <f t="shared" si="87"/>
        <v>12599.875837908994</v>
      </c>
      <c r="N115">
        <f t="shared" si="87"/>
        <v>12599.875837906173</v>
      </c>
      <c r="O115">
        <f t="shared" si="87"/>
        <v>12599.875837906551</v>
      </c>
      <c r="P115">
        <f t="shared" si="87"/>
        <v>12599.875837906508</v>
      </c>
      <c r="Q115">
        <f t="shared" si="87"/>
        <v>12599.875837906508</v>
      </c>
      <c r="R115">
        <f t="shared" si="87"/>
        <v>12599.875837906508</v>
      </c>
      <c r="S115">
        <f t="shared" si="87"/>
        <v>12599.875837906508</v>
      </c>
      <c r="T115">
        <f t="shared" si="87"/>
        <v>12599.875837906508</v>
      </c>
      <c r="U115">
        <f t="shared" si="87"/>
        <v>12599.875837906508</v>
      </c>
    </row>
    <row r="116" spans="2:21">
      <c r="B116" s="2" t="s">
        <v>95</v>
      </c>
      <c r="C116">
        <f>C115+0.0004*SIN((299.3*C98+157.3)*C99)</f>
        <v>12628.653388497652</v>
      </c>
      <c r="D116">
        <f t="shared" ref="D116:U116" si="88">D115+0.0004*SIN((299.3*D98+157.3)*D99)</f>
        <v>12599.738051282133</v>
      </c>
      <c r="E116">
        <f t="shared" si="88"/>
        <v>12599.894404314304</v>
      </c>
      <c r="F116">
        <f t="shared" si="88"/>
        <v>12599.872966382594</v>
      </c>
      <c r="G116">
        <f t="shared" si="88"/>
        <v>12599.875928262092</v>
      </c>
      <c r="H116">
        <f t="shared" si="88"/>
        <v>12599.875519469135</v>
      </c>
      <c r="I116">
        <f t="shared" si="88"/>
        <v>12599.875575897995</v>
      </c>
      <c r="J116">
        <f t="shared" si="88"/>
        <v>12599.875568108833</v>
      </c>
      <c r="K116">
        <f t="shared" si="88"/>
        <v>12599.875569184011</v>
      </c>
      <c r="L116">
        <f t="shared" si="88"/>
        <v>12599.875569035597</v>
      </c>
      <c r="M116">
        <f t="shared" si="88"/>
        <v>12599.875569056081</v>
      </c>
      <c r="N116">
        <f t="shared" si="88"/>
        <v>12599.87556905326</v>
      </c>
      <c r="O116">
        <f t="shared" si="88"/>
        <v>12599.875569053638</v>
      </c>
      <c r="P116">
        <f t="shared" si="88"/>
        <v>12599.875569053595</v>
      </c>
      <c r="Q116">
        <f t="shared" si="88"/>
        <v>12599.875569053595</v>
      </c>
      <c r="R116">
        <f t="shared" si="88"/>
        <v>12599.875569053595</v>
      </c>
      <c r="S116">
        <f t="shared" si="88"/>
        <v>12599.875569053595</v>
      </c>
      <c r="T116">
        <f t="shared" si="88"/>
        <v>12599.875569053595</v>
      </c>
      <c r="U116">
        <f t="shared" si="88"/>
        <v>12599.875569053595</v>
      </c>
    </row>
    <row r="117" spans="2:21">
      <c r="B117" s="2" t="s">
        <v>96</v>
      </c>
      <c r="C117">
        <f>C116+0.0004*SIN((720.02*C98+21.1)*C99)</f>
        <v>12628.653065120105</v>
      </c>
      <c r="D117">
        <f t="shared" ref="D117:U117" si="89">D116+0.0004*SIN((720.02*D98+21.1)*D99)</f>
        <v>12599.738078377104</v>
      </c>
      <c r="E117">
        <f t="shared" si="89"/>
        <v>12599.894429249747</v>
      </c>
      <c r="F117">
        <f t="shared" si="89"/>
        <v>12599.872991614191</v>
      </c>
      <c r="G117">
        <f t="shared" si="89"/>
        <v>12599.875953452773</v>
      </c>
      <c r="H117">
        <f t="shared" si="89"/>
        <v>12599.875544665463</v>
      </c>
      <c r="I117">
        <f t="shared" si="89"/>
        <v>12599.875601093543</v>
      </c>
      <c r="J117">
        <f t="shared" si="89"/>
        <v>12599.87559330449</v>
      </c>
      <c r="K117">
        <f t="shared" si="89"/>
        <v>12599.875594379651</v>
      </c>
      <c r="L117">
        <f t="shared" si="89"/>
        <v>12599.875594231242</v>
      </c>
      <c r="M117">
        <f t="shared" si="89"/>
        <v>12599.875594251724</v>
      </c>
      <c r="N117">
        <f t="shared" si="89"/>
        <v>12599.875594248902</v>
      </c>
      <c r="O117">
        <f t="shared" si="89"/>
        <v>12599.875594249281</v>
      </c>
      <c r="P117">
        <f t="shared" si="89"/>
        <v>12599.875594249237</v>
      </c>
      <c r="Q117">
        <f t="shared" si="89"/>
        <v>12599.875594249237</v>
      </c>
      <c r="R117">
        <f t="shared" si="89"/>
        <v>12599.875594249237</v>
      </c>
      <c r="S117">
        <f t="shared" si="89"/>
        <v>12599.875594249237</v>
      </c>
      <c r="T117">
        <f t="shared" si="89"/>
        <v>12599.875594249237</v>
      </c>
      <c r="U117">
        <f t="shared" si="89"/>
        <v>12599.875594249237</v>
      </c>
    </row>
    <row r="118" spans="2:21">
      <c r="B118" s="2" t="s">
        <v>97</v>
      </c>
      <c r="C118">
        <f>C117+0.0003*SIN((1079.97*C98+352.5)*C99)</f>
        <v>12628.652834328925</v>
      </c>
      <c r="D118">
        <f t="shared" ref="D118:U118" si="90">D117+0.0003*SIN((1079.97*D98+352.5)*D99)</f>
        <v>12599.737873888387</v>
      </c>
      <c r="E118">
        <f t="shared" si="90"/>
        <v>12599.894222986472</v>
      </c>
      <c r="F118">
        <f t="shared" si="90"/>
        <v>12599.872785593438</v>
      </c>
      <c r="G118">
        <f t="shared" si="90"/>
        <v>12599.875747398497</v>
      </c>
      <c r="H118">
        <f t="shared" si="90"/>
        <v>12599.875338615813</v>
      </c>
      <c r="I118">
        <f t="shared" si="90"/>
        <v>12599.875395043255</v>
      </c>
      <c r="J118">
        <f t="shared" si="90"/>
        <v>12599.875387254289</v>
      </c>
      <c r="K118">
        <f t="shared" si="90"/>
        <v>12599.875388329439</v>
      </c>
      <c r="L118">
        <f t="shared" si="90"/>
        <v>12599.875388181032</v>
      </c>
      <c r="M118">
        <f t="shared" si="90"/>
        <v>12599.875388201513</v>
      </c>
      <c r="N118">
        <f t="shared" si="90"/>
        <v>12599.875388198692</v>
      </c>
      <c r="O118">
        <f t="shared" si="90"/>
        <v>12599.875388199071</v>
      </c>
      <c r="P118">
        <f t="shared" si="90"/>
        <v>12599.875388199027</v>
      </c>
      <c r="Q118">
        <f t="shared" si="90"/>
        <v>12599.875388199027</v>
      </c>
      <c r="R118">
        <f t="shared" si="90"/>
        <v>12599.875388199027</v>
      </c>
      <c r="S118">
        <f t="shared" si="90"/>
        <v>12599.875388199027</v>
      </c>
      <c r="T118">
        <f t="shared" si="90"/>
        <v>12599.875388199027</v>
      </c>
      <c r="U118">
        <f t="shared" si="90"/>
        <v>12599.875388199027</v>
      </c>
    </row>
    <row r="119" spans="2:21">
      <c r="B119" s="2" t="s">
        <v>98</v>
      </c>
      <c r="C119">
        <f>C118+0.0003*SIN((44.43*C98+329.7)*C99)</f>
        <v>12628.653075211418</v>
      </c>
      <c r="D119">
        <f t="shared" ref="D119:U119" si="91">D118+0.0003*SIN((44.43*D98+329.7)*D99)</f>
        <v>12599.738103174312</v>
      </c>
      <c r="E119">
        <f t="shared" si="91"/>
        <v>12599.894452336972</v>
      </c>
      <c r="F119">
        <f t="shared" si="91"/>
        <v>12599.873014935085</v>
      </c>
      <c r="G119">
        <f t="shared" si="91"/>
        <v>12599.875976741367</v>
      </c>
      <c r="H119">
        <f t="shared" si="91"/>
        <v>12599.875567958514</v>
      </c>
      <c r="I119">
        <f t="shared" si="91"/>
        <v>12599.875624385979</v>
      </c>
      <c r="J119">
        <f t="shared" si="91"/>
        <v>12599.87561659701</v>
      </c>
      <c r="K119">
        <f t="shared" si="91"/>
        <v>12599.875617672162</v>
      </c>
      <c r="L119">
        <f t="shared" si="91"/>
        <v>12599.875617523754</v>
      </c>
      <c r="M119">
        <f t="shared" si="91"/>
        <v>12599.875617544236</v>
      </c>
      <c r="N119">
        <f t="shared" si="91"/>
        <v>12599.875617541415</v>
      </c>
      <c r="O119">
        <f t="shared" si="91"/>
        <v>12599.875617541793</v>
      </c>
      <c r="P119">
        <f t="shared" si="91"/>
        <v>12599.875617541749</v>
      </c>
      <c r="Q119">
        <f t="shared" si="91"/>
        <v>12599.875617541749</v>
      </c>
      <c r="R119">
        <f t="shared" si="91"/>
        <v>12599.875617541749</v>
      </c>
      <c r="S119">
        <f t="shared" si="91"/>
        <v>12599.875617541749</v>
      </c>
      <c r="T119">
        <f t="shared" si="91"/>
        <v>12599.875617541749</v>
      </c>
      <c r="U119">
        <f t="shared" si="91"/>
        <v>12599.875617541749</v>
      </c>
    </row>
    <row r="120" spans="2:21">
      <c r="B120" s="2" t="s">
        <v>99</v>
      </c>
      <c r="C120">
        <f>MOD(C119,360)</f>
        <v>28.653075211417672</v>
      </c>
      <c r="D120">
        <f t="shared" ref="D120:U120" si="92">MOD(D119,360)</f>
        <v>359.73810317431162</v>
      </c>
      <c r="E120">
        <f t="shared" si="92"/>
        <v>359.89445233697188</v>
      </c>
      <c r="F120">
        <f t="shared" si="92"/>
        <v>359.87301493508494</v>
      </c>
      <c r="G120">
        <f t="shared" si="92"/>
        <v>359.87597674136669</v>
      </c>
      <c r="H120">
        <f t="shared" si="92"/>
        <v>359.87556795851378</v>
      </c>
      <c r="I120">
        <f t="shared" si="92"/>
        <v>359.87562438597888</v>
      </c>
      <c r="J120">
        <f t="shared" si="92"/>
        <v>359.87561659700987</v>
      </c>
      <c r="K120">
        <f t="shared" si="92"/>
        <v>359.87561767216175</v>
      </c>
      <c r="L120">
        <f t="shared" si="92"/>
        <v>359.87561752375404</v>
      </c>
      <c r="M120">
        <f t="shared" si="92"/>
        <v>359.87561754423587</v>
      </c>
      <c r="N120">
        <f t="shared" si="92"/>
        <v>359.87561754141461</v>
      </c>
      <c r="O120">
        <f t="shared" si="92"/>
        <v>359.87561754179296</v>
      </c>
      <c r="P120">
        <f t="shared" si="92"/>
        <v>359.87561754174931</v>
      </c>
      <c r="Q120">
        <f t="shared" si="92"/>
        <v>359.87561754174931</v>
      </c>
      <c r="R120">
        <f t="shared" si="92"/>
        <v>359.87561754174931</v>
      </c>
      <c r="S120">
        <f t="shared" si="92"/>
        <v>359.87561754174931</v>
      </c>
      <c r="T120">
        <f t="shared" si="92"/>
        <v>359.87561754174931</v>
      </c>
      <c r="U120">
        <f t="shared" si="92"/>
        <v>359.87561754174931</v>
      </c>
    </row>
    <row r="121" spans="2:21">
      <c r="B121" s="2" t="s">
        <v>164</v>
      </c>
      <c r="C121">
        <f>MOD(IF(C120&lt;0,C120+360,C120),360)</f>
        <v>28.653075211417672</v>
      </c>
      <c r="D121">
        <f t="shared" ref="D121:U121" si="93">MOD(IF(D120&lt;0,D120+360,D120),360)</f>
        <v>359.73810317431162</v>
      </c>
      <c r="E121">
        <f t="shared" si="93"/>
        <v>359.89445233697188</v>
      </c>
      <c r="F121">
        <f t="shared" si="93"/>
        <v>359.87301493508494</v>
      </c>
      <c r="G121">
        <f t="shared" si="93"/>
        <v>359.87597674136669</v>
      </c>
      <c r="H121">
        <f t="shared" si="93"/>
        <v>359.87556795851378</v>
      </c>
      <c r="I121">
        <f t="shared" si="93"/>
        <v>359.87562438597888</v>
      </c>
      <c r="J121">
        <f t="shared" si="93"/>
        <v>359.87561659700987</v>
      </c>
      <c r="K121">
        <f t="shared" si="93"/>
        <v>359.87561767216175</v>
      </c>
      <c r="L121">
        <f t="shared" si="93"/>
        <v>359.87561752375404</v>
      </c>
      <c r="M121">
        <f t="shared" si="93"/>
        <v>359.87561754423587</v>
      </c>
      <c r="N121">
        <f t="shared" si="93"/>
        <v>359.87561754141461</v>
      </c>
      <c r="O121">
        <f t="shared" si="93"/>
        <v>359.87561754179296</v>
      </c>
      <c r="P121">
        <f t="shared" si="93"/>
        <v>359.87561754174931</v>
      </c>
      <c r="Q121">
        <f t="shared" si="93"/>
        <v>359.87561754174931</v>
      </c>
      <c r="R121">
        <f t="shared" si="93"/>
        <v>359.87561754174931</v>
      </c>
      <c r="S121">
        <f t="shared" si="93"/>
        <v>359.87561754174931</v>
      </c>
      <c r="T121">
        <f t="shared" si="93"/>
        <v>359.87561754174931</v>
      </c>
      <c r="U121">
        <f t="shared" si="93"/>
        <v>359.87561754174931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</vt:lpstr>
      <vt:lpstr>二十四節気</vt:lpstr>
      <vt:lpstr>旧暦計算</vt:lpstr>
      <vt:lpstr>月齢計算</vt:lpstr>
      <vt:lpstr>二分二至</vt:lpstr>
      <vt:lpstr>朔1-1</vt:lpstr>
      <vt:lpstr>朔1</vt:lpstr>
      <vt:lpstr>朔1+1</vt:lpstr>
      <vt:lpstr>朔229日</vt:lpstr>
      <vt:lpstr>朔230日</vt:lpstr>
      <vt:lpstr>朔329日</vt:lpstr>
      <vt:lpstr>朔330日</vt:lpstr>
      <vt:lpstr>朔429日</vt:lpstr>
      <vt:lpstr>朔430日</vt:lpstr>
      <vt:lpstr>朔529日</vt:lpstr>
      <vt:lpstr>朔530日</vt:lpstr>
      <vt:lpstr>時刻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kateo</dc:creator>
  <cp:lastModifiedBy>kateo</cp:lastModifiedBy>
  <dcterms:created xsi:type="dcterms:W3CDTF">2016-01-28T04:47:38Z</dcterms:created>
  <dcterms:modified xsi:type="dcterms:W3CDTF">2016-02-22T11:39:19Z</dcterms:modified>
</cp:coreProperties>
</file>